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935" yWindow="555" windowWidth="10275" windowHeight="7140" tabRatio="705" firstSheet="23" activeTab="28"/>
  </bookViews>
  <sheets>
    <sheet name="1.sz.mell." sheetId="119" r:id="rId1"/>
    <sheet name="2.1.sz.mell  " sheetId="120" r:id="rId2"/>
    <sheet name="2.2.sz.mell  " sheetId="121" r:id="rId3"/>
    <sheet name="3.1.sz.mell." sheetId="122" r:id="rId4"/>
    <sheet name="3.2sz.mell. " sheetId="267" r:id="rId5"/>
    <sheet name="4.sz.mell." sheetId="246" r:id="rId6"/>
    <sheet name="5. sz. mell." sheetId="268" r:id="rId7"/>
    <sheet name="6. sz. mell" sheetId="125" r:id="rId8"/>
    <sheet name="számoló" sheetId="245" state="hidden" r:id="rId9"/>
    <sheet name="7.1. sz. mell" sheetId="126" r:id="rId10"/>
    <sheet name=" 7.2.sz.mell." sheetId="258" r:id="rId11"/>
    <sheet name="7.3. sz. mell." sheetId="259" r:id="rId12"/>
    <sheet name="7.4. sz. mell." sheetId="260" r:id="rId13"/>
    <sheet name="7.5. sz. mell." sheetId="261" r:id="rId14"/>
    <sheet name="7.6. sz. mell. " sheetId="262" r:id="rId15"/>
    <sheet name="8. sz. mell" sheetId="208" r:id="rId16"/>
    <sheet name="1. tájékoztató tábla " sheetId="255" r:id="rId17"/>
    <sheet name="2. tájékoztató tábla" sheetId="228" r:id="rId18"/>
    <sheet name="3. tájékoztató tábla" sheetId="138" r:id="rId19"/>
    <sheet name="4. tájékoztató tábla " sheetId="207" r:id="rId20"/>
    <sheet name="5.1. tájékoztató tábla" sheetId="263" r:id="rId21"/>
    <sheet name="5.2. tájékoztató tábla" sheetId="198" r:id="rId22"/>
    <sheet name="5.3. tájékoztató tábla" sheetId="199" r:id="rId23"/>
    <sheet name="5.4. tájékoztató tábla" sheetId="143" r:id="rId24"/>
    <sheet name="6. tájékoztató tábla" sheetId="256" r:id="rId25"/>
    <sheet name="7. tájékoztató tábla" sheetId="265" r:id="rId26"/>
    <sheet name="8. tájékoztató tábla" sheetId="266" r:id="rId27"/>
    <sheet name="9. tájékoztató" sheetId="172" r:id="rId28"/>
    <sheet name="10. tájékoztató tábla " sheetId="173" r:id="rId29"/>
  </sheets>
  <externalReferences>
    <externalReference r:id="rId30"/>
  </externalReferences>
  <definedNames>
    <definedName name="_ftn1" localSheetId="22">'5.3. tájékoztató tábla'!$A$29</definedName>
    <definedName name="_ftnref1" localSheetId="22">'5.3. tájékoztató tábla'!$A$20</definedName>
    <definedName name="_xlnm.Print_Titles" localSheetId="10">' 7.2.sz.mell.'!$1:$6</definedName>
    <definedName name="_xlnm.Print_Titles" localSheetId="20">'5.1. tájékoztató tábla'!$3:$8</definedName>
    <definedName name="_xlnm.Print_Titles" localSheetId="7">'6. sz. mell'!$1:$6</definedName>
    <definedName name="_xlnm.Print_Titles" localSheetId="9">'7.1. sz. mell'!$1:$6</definedName>
    <definedName name="_xlnm.Print_Titles" localSheetId="11">'7.3. sz. mell.'!$1:$6</definedName>
    <definedName name="_xlnm.Print_Titles" localSheetId="12">'7.4. sz. mell.'!$1:$6</definedName>
    <definedName name="_xlnm.Print_Titles" localSheetId="13">'7.5. sz. mell.'!$1:$6</definedName>
    <definedName name="_xlnm.Print_Titles" localSheetId="14">'7.6. sz. mell. '!$1:$6</definedName>
    <definedName name="_xlnm.Print_Area" localSheetId="0">'1.sz.mell.'!$A$1:$E$149</definedName>
    <definedName name="_xlnm.Print_Area" localSheetId="1">'2.1.sz.mell  '!$A$1:$J$33</definedName>
    <definedName name="_xlnm.Print_Area" localSheetId="20">'5.1. tájékoztató tábla'!$A$1:$D$55</definedName>
    <definedName name="_xlnm.Print_Area" localSheetId="27">'9. tájékoztató'!$A$1:$E$148</definedName>
  </definedNames>
  <calcPr calcId="145621"/>
</workbook>
</file>

<file path=xl/calcChain.xml><?xml version="1.0" encoding="utf-8"?>
<calcChain xmlns="http://schemas.openxmlformats.org/spreadsheetml/2006/main">
  <c r="M22" i="268" l="1"/>
  <c r="H22" i="268"/>
  <c r="L21" i="268"/>
  <c r="H21" i="268"/>
  <c r="L20" i="268"/>
  <c r="H20" i="268"/>
  <c r="M19" i="268"/>
  <c r="L19" i="268"/>
  <c r="H19" i="268"/>
  <c r="L18" i="268"/>
  <c r="H18" i="268"/>
  <c r="L17" i="268"/>
  <c r="H17" i="268"/>
  <c r="M16" i="268"/>
  <c r="L16" i="268"/>
  <c r="H16" i="268"/>
  <c r="M15" i="268"/>
  <c r="L15" i="268"/>
  <c r="H15" i="268"/>
  <c r="M14" i="268"/>
  <c r="L14" i="268"/>
  <c r="K14" i="268"/>
  <c r="I14" i="268"/>
  <c r="H14" i="268"/>
  <c r="L13" i="268"/>
  <c r="H13" i="268"/>
  <c r="L12" i="268"/>
  <c r="H12" i="268"/>
  <c r="L11" i="268"/>
  <c r="H11" i="268"/>
  <c r="L10" i="268"/>
  <c r="H10" i="268"/>
  <c r="L9" i="268"/>
  <c r="H9" i="268"/>
  <c r="L8" i="268"/>
  <c r="H8" i="268"/>
  <c r="L7" i="268"/>
  <c r="H7" i="268"/>
  <c r="C34" i="122" l="1"/>
  <c r="E79" i="267"/>
  <c r="D79" i="267"/>
  <c r="F78" i="267"/>
  <c r="F77" i="267"/>
  <c r="F76" i="267"/>
  <c r="F75" i="267"/>
  <c r="F74" i="267"/>
  <c r="F73" i="267"/>
  <c r="F72" i="267"/>
  <c r="F71" i="267"/>
  <c r="F79" i="267" s="1"/>
  <c r="F70" i="267"/>
  <c r="E69" i="267"/>
  <c r="D69" i="267"/>
  <c r="F68" i="267"/>
  <c r="F66" i="267"/>
  <c r="F64" i="267"/>
  <c r="F63" i="267"/>
  <c r="F62" i="267"/>
  <c r="F61" i="267"/>
  <c r="F60" i="267"/>
  <c r="F59" i="267"/>
  <c r="F58" i="267"/>
  <c r="F57" i="267"/>
  <c r="F56" i="267"/>
  <c r="F55" i="267"/>
  <c r="F54" i="267"/>
  <c r="F52" i="267"/>
  <c r="F51" i="267"/>
  <c r="F50" i="267"/>
  <c r="F49" i="267"/>
  <c r="F48" i="267"/>
  <c r="F47" i="267"/>
  <c r="F46" i="267"/>
  <c r="F44" i="267"/>
  <c r="F43" i="267"/>
  <c r="F42" i="267"/>
  <c r="F41" i="267"/>
  <c r="F40" i="267"/>
  <c r="F39" i="267"/>
  <c r="F38" i="267"/>
  <c r="F37" i="267"/>
  <c r="F36" i="267"/>
  <c r="F69" i="267" s="1"/>
  <c r="E33" i="267"/>
  <c r="D33" i="267"/>
  <c r="F32" i="267"/>
  <c r="F31" i="267"/>
  <c r="F30" i="267"/>
  <c r="F29" i="267"/>
  <c r="F28" i="267"/>
  <c r="F27" i="267"/>
  <c r="F26" i="267"/>
  <c r="F25" i="267"/>
  <c r="F24" i="267"/>
  <c r="F33" i="267" s="1"/>
  <c r="E22" i="267"/>
  <c r="D22" i="267"/>
  <c r="F21" i="267"/>
  <c r="F20" i="267"/>
  <c r="F19" i="267"/>
  <c r="F18" i="267"/>
  <c r="F17" i="267"/>
  <c r="F16" i="267"/>
  <c r="F15" i="267"/>
  <c r="F14" i="267"/>
  <c r="F22" i="267" s="1"/>
  <c r="E12" i="267"/>
  <c r="E80" i="267" s="1"/>
  <c r="D12" i="267"/>
  <c r="D80" i="267" s="1"/>
  <c r="F11" i="267"/>
  <c r="F10" i="267"/>
  <c r="F9" i="267"/>
  <c r="F8" i="267"/>
  <c r="F12" i="267" s="1"/>
  <c r="F80" i="267" s="1"/>
  <c r="F7" i="267"/>
  <c r="C40" i="122" l="1"/>
  <c r="C41" i="122" s="1"/>
  <c r="E147" i="172" l="1"/>
  <c r="E146" i="172"/>
  <c r="E145" i="172"/>
  <c r="E144" i="172"/>
  <c r="E143" i="172"/>
  <c r="E142" i="172"/>
  <c r="E141" i="172"/>
  <c r="E140" i="172"/>
  <c r="E139" i="172"/>
  <c r="E138" i="172"/>
  <c r="E137" i="172"/>
  <c r="E136" i="172"/>
  <c r="E135" i="172"/>
  <c r="E134" i="172"/>
  <c r="E133" i="172"/>
  <c r="E132" i="172"/>
  <c r="E131" i="172"/>
  <c r="E130" i="172"/>
  <c r="E129" i="172"/>
  <c r="E128" i="172"/>
  <c r="E126" i="172"/>
  <c r="E125" i="172"/>
  <c r="E124" i="172"/>
  <c r="E123" i="172"/>
  <c r="E122" i="172"/>
  <c r="E121" i="172"/>
  <c r="E120" i="172"/>
  <c r="E119" i="172"/>
  <c r="E118" i="172"/>
  <c r="E117" i="172"/>
  <c r="E116" i="172"/>
  <c r="E115" i="172"/>
  <c r="E114" i="172"/>
  <c r="E113" i="172"/>
  <c r="E112" i="172"/>
  <c r="D147" i="172"/>
  <c r="D146" i="172"/>
  <c r="D145" i="172"/>
  <c r="D144" i="172"/>
  <c r="D143" i="172"/>
  <c r="D142" i="172"/>
  <c r="D141" i="172"/>
  <c r="D140" i="172"/>
  <c r="D139" i="172"/>
  <c r="D138" i="172"/>
  <c r="D137" i="172"/>
  <c r="D136" i="172"/>
  <c r="D135" i="172"/>
  <c r="D134" i="172"/>
  <c r="D133" i="172"/>
  <c r="D132" i="172"/>
  <c r="D131" i="172"/>
  <c r="D130" i="172"/>
  <c r="D129" i="172"/>
  <c r="D128" i="172"/>
  <c r="D126" i="172"/>
  <c r="D125" i="172"/>
  <c r="D124" i="172"/>
  <c r="D123" i="172"/>
  <c r="D122" i="172"/>
  <c r="D121" i="172"/>
  <c r="D120" i="172"/>
  <c r="D119" i="172"/>
  <c r="D118" i="172"/>
  <c r="D117" i="172"/>
  <c r="D116" i="172"/>
  <c r="D115" i="172"/>
  <c r="D114" i="172"/>
  <c r="D113" i="172"/>
  <c r="D112" i="172"/>
  <c r="E111" i="172"/>
  <c r="E110" i="172"/>
  <c r="E109" i="172"/>
  <c r="E108" i="172"/>
  <c r="E107" i="172"/>
  <c r="E106" i="172"/>
  <c r="E105" i="172"/>
  <c r="E104" i="172"/>
  <c r="E103" i="172"/>
  <c r="E102" i="172"/>
  <c r="E101" i="172"/>
  <c r="E100" i="172"/>
  <c r="E99" i="172"/>
  <c r="E97" i="172"/>
  <c r="E96" i="172"/>
  <c r="E95" i="172"/>
  <c r="D99" i="172"/>
  <c r="D100" i="172"/>
  <c r="D101" i="172"/>
  <c r="D102" i="172"/>
  <c r="D103" i="172"/>
  <c r="D104" i="172"/>
  <c r="D105" i="172"/>
  <c r="D106" i="172"/>
  <c r="D107" i="172"/>
  <c r="D108" i="172"/>
  <c r="D109" i="172"/>
  <c r="D110" i="172"/>
  <c r="D111" i="172"/>
  <c r="C98" i="172"/>
  <c r="C99" i="172"/>
  <c r="E100" i="119"/>
  <c r="D100" i="119"/>
  <c r="C100" i="119"/>
  <c r="E99" i="119"/>
  <c r="E98" i="172" s="1"/>
  <c r="D99" i="119"/>
  <c r="D98" i="172" s="1"/>
  <c r="C99" i="119"/>
  <c r="D97" i="172"/>
  <c r="D96" i="172"/>
  <c r="D95" i="172"/>
  <c r="E94" i="172"/>
  <c r="E7" i="172"/>
  <c r="E8" i="172"/>
  <c r="E9" i="172"/>
  <c r="E10" i="172"/>
  <c r="E11" i="172"/>
  <c r="E12" i="172"/>
  <c r="E14" i="172"/>
  <c r="E15" i="172"/>
  <c r="E16" i="172"/>
  <c r="E17" i="172"/>
  <c r="E18" i="172"/>
  <c r="E19" i="172"/>
  <c r="E21" i="172"/>
  <c r="E22" i="172"/>
  <c r="E23" i="172"/>
  <c r="E24" i="172"/>
  <c r="E25" i="172"/>
  <c r="E26" i="172"/>
  <c r="E29" i="172"/>
  <c r="E30" i="172"/>
  <c r="E31" i="172"/>
  <c r="E32" i="172"/>
  <c r="E33" i="172"/>
  <c r="E34" i="172"/>
  <c r="E36" i="172"/>
  <c r="E37" i="172"/>
  <c r="E38" i="172"/>
  <c r="E39" i="172"/>
  <c r="E40" i="172"/>
  <c r="E41" i="172"/>
  <c r="E42" i="172"/>
  <c r="E43" i="172"/>
  <c r="E44" i="172"/>
  <c r="E45" i="172"/>
  <c r="E46" i="172"/>
  <c r="E48" i="172"/>
  <c r="E49" i="172"/>
  <c r="E50" i="172"/>
  <c r="E51" i="172"/>
  <c r="E52" i="172"/>
  <c r="E54" i="172"/>
  <c r="E55" i="172"/>
  <c r="E56" i="172"/>
  <c r="E57" i="172"/>
  <c r="E59" i="172"/>
  <c r="E60" i="172"/>
  <c r="E61" i="172"/>
  <c r="E62" i="172"/>
  <c r="E65" i="172"/>
  <c r="E66" i="172"/>
  <c r="E67" i="172"/>
  <c r="E69" i="172"/>
  <c r="E70" i="172"/>
  <c r="E71" i="172"/>
  <c r="E72" i="172"/>
  <c r="E74" i="172"/>
  <c r="E75" i="172"/>
  <c r="E77" i="172"/>
  <c r="E78" i="172"/>
  <c r="E79" i="172"/>
  <c r="E81" i="172"/>
  <c r="E82" i="172"/>
  <c r="E83" i="172"/>
  <c r="E84" i="172"/>
  <c r="E85" i="172"/>
  <c r="E93" i="172" l="1"/>
  <c r="C6" i="266" l="1"/>
  <c r="C11" i="266" s="1"/>
  <c r="D94" i="172" l="1"/>
  <c r="F6" i="265"/>
  <c r="C8" i="265"/>
  <c r="C7" i="265"/>
  <c r="C6" i="265" s="1"/>
  <c r="C14" i="265"/>
  <c r="D11" i="265"/>
  <c r="C11" i="265" s="1"/>
  <c r="D6" i="265"/>
  <c r="D12" i="265" s="1"/>
  <c r="E11" i="265"/>
  <c r="D10" i="265"/>
  <c r="C10" i="265" s="1"/>
  <c r="D9" i="265"/>
  <c r="C9" i="265" s="1"/>
  <c r="C13" i="265"/>
  <c r="E6" i="265"/>
  <c r="E12" i="265" s="1"/>
  <c r="F12" i="265" l="1"/>
  <c r="C12" i="265"/>
  <c r="D40" i="199"/>
  <c r="D10" i="199"/>
  <c r="D9" i="199"/>
  <c r="D7" i="199"/>
  <c r="C9" i="199"/>
  <c r="C7" i="199"/>
  <c r="C12" i="228" l="1"/>
  <c r="D12" i="228" l="1"/>
  <c r="D54" i="263"/>
  <c r="C53" i="263"/>
  <c r="D52" i="263"/>
  <c r="D51" i="263"/>
  <c r="D50" i="263"/>
  <c r="C49" i="263"/>
  <c r="D48" i="263"/>
  <c r="D47" i="263"/>
  <c r="D46" i="263"/>
  <c r="C45" i="263"/>
  <c r="D44" i="263"/>
  <c r="D43" i="263"/>
  <c r="D42" i="263"/>
  <c r="D41" i="263"/>
  <c r="C40" i="263"/>
  <c r="D39" i="263"/>
  <c r="D38" i="263"/>
  <c r="D36" i="263"/>
  <c r="D35" i="263"/>
  <c r="D34" i="263"/>
  <c r="D33" i="263"/>
  <c r="D32" i="263"/>
  <c r="D31" i="263" s="1"/>
  <c r="C31" i="263"/>
  <c r="D30" i="263"/>
  <c r="D29" i="263"/>
  <c r="D28" i="263"/>
  <c r="D27" i="263"/>
  <c r="C26" i="263"/>
  <c r="D25" i="263"/>
  <c r="D24" i="263"/>
  <c r="D23" i="263"/>
  <c r="D22" i="263"/>
  <c r="C21" i="263"/>
  <c r="C20" i="263" s="1"/>
  <c r="D19" i="263"/>
  <c r="D18" i="263"/>
  <c r="D17" i="263"/>
  <c r="D16" i="263"/>
  <c r="D15" i="263"/>
  <c r="D14" i="263"/>
  <c r="D13" i="263"/>
  <c r="D12" i="263"/>
  <c r="C11" i="263"/>
  <c r="C10" i="263" s="1"/>
  <c r="D9" i="263"/>
  <c r="C9" i="263"/>
  <c r="D26" i="263" l="1"/>
  <c r="D21" i="263"/>
  <c r="D40" i="263"/>
  <c r="D49" i="263"/>
  <c r="D53" i="263"/>
  <c r="D11" i="263"/>
  <c r="D10" i="263" s="1"/>
  <c r="C37" i="263"/>
  <c r="C55" i="263" s="1"/>
  <c r="D45" i="263"/>
  <c r="D20" i="263" l="1"/>
  <c r="D37" i="263" s="1"/>
  <c r="D55" i="263" s="1"/>
  <c r="D32" i="207"/>
  <c r="G138" i="125" l="1"/>
  <c r="H138" i="125"/>
  <c r="F138" i="125"/>
  <c r="E50" i="262" l="1"/>
  <c r="D50" i="262"/>
  <c r="C50" i="262"/>
  <c r="E44" i="262"/>
  <c r="E55" i="262" s="1"/>
  <c r="D44" i="262"/>
  <c r="D55" i="262" s="1"/>
  <c r="C44" i="262"/>
  <c r="C55" i="262" s="1"/>
  <c r="E36" i="262"/>
  <c r="D36" i="262"/>
  <c r="C36" i="262"/>
  <c r="E29" i="262"/>
  <c r="D29" i="262"/>
  <c r="C29" i="262"/>
  <c r="E25" i="262"/>
  <c r="D25" i="262"/>
  <c r="C25" i="262"/>
  <c r="E19" i="262"/>
  <c r="D19" i="262"/>
  <c r="C19" i="262"/>
  <c r="E8" i="262"/>
  <c r="E35" i="262" s="1"/>
  <c r="E40" i="262" s="1"/>
  <c r="D8" i="262"/>
  <c r="D35" i="262" s="1"/>
  <c r="D40" i="262" s="1"/>
  <c r="C8" i="262"/>
  <c r="C35" i="262" s="1"/>
  <c r="C40" i="262" s="1"/>
  <c r="E50" i="261"/>
  <c r="D50" i="261"/>
  <c r="C50" i="261"/>
  <c r="E44" i="261"/>
  <c r="E55" i="261" s="1"/>
  <c r="D44" i="261"/>
  <c r="D55" i="261" s="1"/>
  <c r="C44" i="261"/>
  <c r="C55" i="261" s="1"/>
  <c r="E36" i="261"/>
  <c r="D36" i="261"/>
  <c r="C36" i="261"/>
  <c r="E29" i="261"/>
  <c r="D29" i="261"/>
  <c r="C29" i="261"/>
  <c r="E25" i="261"/>
  <c r="D25" i="261"/>
  <c r="C25" i="261"/>
  <c r="E19" i="261"/>
  <c r="D19" i="261"/>
  <c r="C19" i="261"/>
  <c r="E8" i="261"/>
  <c r="E35" i="261" s="1"/>
  <c r="E40" i="261" s="1"/>
  <c r="D8" i="261"/>
  <c r="D35" i="261" s="1"/>
  <c r="D40" i="261" s="1"/>
  <c r="C8" i="261"/>
  <c r="C35" i="261" s="1"/>
  <c r="C40" i="261" s="1"/>
  <c r="E50" i="260"/>
  <c r="D50" i="260"/>
  <c r="C50" i="260"/>
  <c r="E44" i="260"/>
  <c r="E55" i="260" s="1"/>
  <c r="D44" i="260"/>
  <c r="D55" i="260" s="1"/>
  <c r="C44" i="260"/>
  <c r="C55" i="260" s="1"/>
  <c r="E36" i="260"/>
  <c r="D36" i="260"/>
  <c r="C36" i="260"/>
  <c r="E29" i="260"/>
  <c r="D29" i="260"/>
  <c r="C29" i="260"/>
  <c r="E25" i="260"/>
  <c r="D25" i="260"/>
  <c r="C25" i="260"/>
  <c r="E19" i="260"/>
  <c r="D19" i="260"/>
  <c r="C19" i="260"/>
  <c r="E8" i="260"/>
  <c r="E35" i="260" s="1"/>
  <c r="E40" i="260" s="1"/>
  <c r="D8" i="260"/>
  <c r="D35" i="260" s="1"/>
  <c r="D40" i="260" s="1"/>
  <c r="C8" i="260"/>
  <c r="C35" i="260" s="1"/>
  <c r="C40" i="260" s="1"/>
  <c r="E50" i="259"/>
  <c r="D50" i="259"/>
  <c r="C50" i="259"/>
  <c r="E44" i="259"/>
  <c r="E55" i="259" s="1"/>
  <c r="D44" i="259"/>
  <c r="D55" i="259" s="1"/>
  <c r="C44" i="259"/>
  <c r="C55" i="259" s="1"/>
  <c r="E36" i="259"/>
  <c r="D36" i="259"/>
  <c r="C36" i="259"/>
  <c r="E29" i="259"/>
  <c r="D29" i="259"/>
  <c r="C29" i="259"/>
  <c r="E25" i="259"/>
  <c r="D25" i="259"/>
  <c r="C25" i="259"/>
  <c r="E19" i="259"/>
  <c r="D19" i="259"/>
  <c r="C19" i="259"/>
  <c r="E8" i="259"/>
  <c r="E35" i="259" s="1"/>
  <c r="E40" i="259" s="1"/>
  <c r="D8" i="259"/>
  <c r="D35" i="259" s="1"/>
  <c r="D40" i="259" s="1"/>
  <c r="C8" i="259"/>
  <c r="C35" i="259" s="1"/>
  <c r="C40" i="259" s="1"/>
  <c r="E50" i="258"/>
  <c r="D50" i="258"/>
  <c r="C50" i="258"/>
  <c r="E44" i="258"/>
  <c r="E55" i="258" s="1"/>
  <c r="D44" i="258"/>
  <c r="D55" i="258" s="1"/>
  <c r="C44" i="258"/>
  <c r="C55" i="258" s="1"/>
  <c r="E36" i="258"/>
  <c r="D36" i="258"/>
  <c r="C36" i="258"/>
  <c r="E29" i="258"/>
  <c r="D29" i="258"/>
  <c r="C29" i="258"/>
  <c r="E25" i="258"/>
  <c r="D25" i="258"/>
  <c r="C25" i="258"/>
  <c r="E19" i="258"/>
  <c r="D19" i="258"/>
  <c r="C19" i="258"/>
  <c r="E8" i="258"/>
  <c r="E35" i="258" s="1"/>
  <c r="E40" i="258" s="1"/>
  <c r="D8" i="258"/>
  <c r="D35" i="258" s="1"/>
  <c r="D40" i="258" s="1"/>
  <c r="C8" i="258"/>
  <c r="C35" i="258" s="1"/>
  <c r="C40" i="258" s="1"/>
  <c r="E9" i="256" l="1"/>
  <c r="D9" i="256"/>
  <c r="J28" i="255"/>
  <c r="F27" i="255"/>
  <c r="J27" i="255" s="1"/>
  <c r="E27" i="255"/>
  <c r="D27" i="255"/>
  <c r="J26" i="255"/>
  <c r="J25" i="255"/>
  <c r="F25" i="255"/>
  <c r="E25" i="255"/>
  <c r="D25" i="255"/>
  <c r="J22" i="255"/>
  <c r="J21" i="255"/>
  <c r="J20" i="255"/>
  <c r="J19" i="255"/>
  <c r="J18" i="255"/>
  <c r="J17" i="255"/>
  <c r="J16" i="255"/>
  <c r="J15" i="255"/>
  <c r="J14" i="255"/>
  <c r="J13" i="255"/>
  <c r="J12" i="255"/>
  <c r="J11" i="255"/>
  <c r="J10" i="255"/>
  <c r="J9" i="255"/>
  <c r="J8" i="255"/>
  <c r="I7" i="255"/>
  <c r="I29" i="255" s="1"/>
  <c r="H7" i="255"/>
  <c r="H29" i="255" s="1"/>
  <c r="G7" i="255"/>
  <c r="G29" i="255" s="1"/>
  <c r="F7" i="255"/>
  <c r="F29" i="255" s="1"/>
  <c r="E7" i="255"/>
  <c r="E29" i="255" s="1"/>
  <c r="D7" i="255"/>
  <c r="D29" i="255" s="1"/>
  <c r="J6" i="255"/>
  <c r="J7" i="255" l="1"/>
  <c r="J29" i="255" s="1"/>
  <c r="D113" i="125" l="1"/>
  <c r="C113" i="125"/>
  <c r="E113" i="125"/>
  <c r="D98" i="125"/>
  <c r="C98" i="125"/>
  <c r="E98" i="125"/>
  <c r="E30" i="125"/>
  <c r="D30" i="125"/>
  <c r="C30" i="125"/>
  <c r="B34" i="122" l="1"/>
  <c r="E34" i="122"/>
  <c r="F34" i="122"/>
  <c r="G31" i="122"/>
  <c r="G32" i="122"/>
  <c r="G33" i="122"/>
  <c r="F40" i="122" l="1"/>
  <c r="E40" i="122"/>
  <c r="D40" i="122"/>
  <c r="B40" i="122"/>
  <c r="G39" i="122"/>
  <c r="G38" i="122"/>
  <c r="G37" i="122"/>
  <c r="G36" i="122"/>
  <c r="G35" i="122"/>
  <c r="G30" i="122"/>
  <c r="G29" i="122"/>
  <c r="G28" i="122"/>
  <c r="G27" i="122"/>
  <c r="G26" i="122"/>
  <c r="G25" i="122"/>
  <c r="G24" i="122"/>
  <c r="G23" i="122"/>
  <c r="G21" i="122"/>
  <c r="G20" i="122"/>
  <c r="G19" i="122"/>
  <c r="G18" i="122"/>
  <c r="G17" i="122"/>
  <c r="G16" i="122"/>
  <c r="G15" i="122"/>
  <c r="G14" i="122"/>
  <c r="G13" i="122"/>
  <c r="G12" i="122"/>
  <c r="G11" i="122"/>
  <c r="G10" i="122"/>
  <c r="G9" i="122"/>
  <c r="G8" i="122"/>
  <c r="G7" i="122"/>
  <c r="F9" i="246"/>
  <c r="F26" i="246" s="1"/>
  <c r="E26" i="246"/>
  <c r="D26" i="246"/>
  <c r="B26" i="246"/>
  <c r="G25" i="246"/>
  <c r="G24" i="246"/>
  <c r="G7" i="246"/>
  <c r="G8" i="246"/>
  <c r="G10" i="246"/>
  <c r="G11" i="246"/>
  <c r="G12" i="246"/>
  <c r="G13" i="246"/>
  <c r="G14" i="246"/>
  <c r="G15" i="246"/>
  <c r="G16" i="246"/>
  <c r="G17" i="246"/>
  <c r="G18" i="246"/>
  <c r="G19" i="246"/>
  <c r="G20" i="246"/>
  <c r="G21" i="246"/>
  <c r="G22" i="246"/>
  <c r="G6" i="246"/>
  <c r="G9" i="246" l="1"/>
  <c r="G26" i="246" s="1"/>
  <c r="G40" i="122"/>
  <c r="B41" i="122"/>
  <c r="E41" i="122"/>
  <c r="F41" i="122"/>
  <c r="E35" i="119"/>
  <c r="E35" i="172" s="1"/>
  <c r="E13" i="119"/>
  <c r="E13" i="172" s="1"/>
  <c r="C143" i="119"/>
  <c r="D143" i="119"/>
  <c r="C138" i="119"/>
  <c r="D138" i="119"/>
  <c r="C133" i="119"/>
  <c r="D133" i="119"/>
  <c r="C129" i="119"/>
  <c r="C148" i="119" s="1"/>
  <c r="D129" i="119"/>
  <c r="C125" i="119"/>
  <c r="D125" i="119"/>
  <c r="C116" i="119"/>
  <c r="D116" i="119"/>
  <c r="C76" i="119"/>
  <c r="D76" i="119"/>
  <c r="C73" i="119"/>
  <c r="D73" i="119"/>
  <c r="C68" i="119"/>
  <c r="D68" i="119"/>
  <c r="C64" i="119"/>
  <c r="D64" i="119"/>
  <c r="D86" i="119" s="1"/>
  <c r="C58" i="119"/>
  <c r="D58" i="119"/>
  <c r="C53" i="119"/>
  <c r="D53" i="119"/>
  <c r="C47" i="119"/>
  <c r="D47" i="119"/>
  <c r="C35" i="119"/>
  <c r="D35" i="119"/>
  <c r="C27" i="119"/>
  <c r="D27" i="119"/>
  <c r="C20" i="119"/>
  <c r="D20" i="119"/>
  <c r="C13" i="119"/>
  <c r="D13" i="119"/>
  <c r="C6" i="119"/>
  <c r="D6" i="119"/>
  <c r="D148" i="119" l="1"/>
  <c r="D63" i="119"/>
  <c r="C86" i="119"/>
  <c r="D87" i="119"/>
  <c r="C63" i="119"/>
  <c r="C87" i="119" s="1"/>
  <c r="E45" i="245"/>
  <c r="E46" i="245"/>
  <c r="E47" i="245"/>
  <c r="E48" i="245"/>
  <c r="E49" i="245"/>
  <c r="E51" i="245"/>
  <c r="E52" i="245"/>
  <c r="E53" i="245"/>
  <c r="E54" i="245"/>
  <c r="D45" i="245"/>
  <c r="D46" i="245"/>
  <c r="D47" i="245"/>
  <c r="D48" i="245"/>
  <c r="D49" i="245"/>
  <c r="D51" i="245"/>
  <c r="D52" i="245"/>
  <c r="D53" i="245"/>
  <c r="D54" i="245"/>
  <c r="C45" i="245"/>
  <c r="C46" i="245"/>
  <c r="C47" i="245"/>
  <c r="C48" i="245"/>
  <c r="C49" i="245"/>
  <c r="C51" i="245"/>
  <c r="C52" i="245"/>
  <c r="C53" i="245"/>
  <c r="C54" i="245"/>
  <c r="E9" i="245"/>
  <c r="E10" i="245"/>
  <c r="E11" i="245"/>
  <c r="E12" i="245"/>
  <c r="E13" i="245"/>
  <c r="E14" i="245"/>
  <c r="E15" i="245"/>
  <c r="E16" i="245"/>
  <c r="E17" i="245"/>
  <c r="E18" i="245"/>
  <c r="E20" i="245"/>
  <c r="E21" i="245"/>
  <c r="E22" i="245"/>
  <c r="E23" i="245"/>
  <c r="E24" i="245"/>
  <c r="E26" i="245"/>
  <c r="E27" i="245"/>
  <c r="E28" i="245"/>
  <c r="E30" i="245"/>
  <c r="E31" i="245"/>
  <c r="E32" i="245"/>
  <c r="E33" i="245"/>
  <c r="E34" i="245"/>
  <c r="E37" i="245"/>
  <c r="E38" i="245"/>
  <c r="E39" i="245"/>
  <c r="D9" i="245"/>
  <c r="D10" i="245"/>
  <c r="D11" i="245"/>
  <c r="D12" i="245"/>
  <c r="D13" i="245"/>
  <c r="D14" i="245"/>
  <c r="D15" i="245"/>
  <c r="D16" i="245"/>
  <c r="D17" i="245"/>
  <c r="D18" i="245"/>
  <c r="D20" i="245"/>
  <c r="D21" i="245"/>
  <c r="D22" i="245"/>
  <c r="D23" i="245"/>
  <c r="D24" i="245"/>
  <c r="D26" i="245"/>
  <c r="D27" i="245"/>
  <c r="D28" i="245"/>
  <c r="D30" i="245"/>
  <c r="D31" i="245"/>
  <c r="D32" i="245"/>
  <c r="D33" i="245"/>
  <c r="D34" i="245"/>
  <c r="D37" i="245"/>
  <c r="D38" i="245"/>
  <c r="D39" i="245"/>
  <c r="C9" i="245"/>
  <c r="C10" i="245"/>
  <c r="C11" i="245"/>
  <c r="C12" i="245"/>
  <c r="C13" i="245"/>
  <c r="C14" i="245"/>
  <c r="C15" i="245"/>
  <c r="C16" i="245"/>
  <c r="C17" i="245"/>
  <c r="C18" i="245"/>
  <c r="C20" i="245"/>
  <c r="C21" i="245"/>
  <c r="C22" i="245"/>
  <c r="C23" i="245"/>
  <c r="C24" i="245"/>
  <c r="C26" i="245"/>
  <c r="C27" i="245"/>
  <c r="C28" i="245"/>
  <c r="C30" i="245"/>
  <c r="C31" i="245"/>
  <c r="C32" i="245"/>
  <c r="C33" i="245"/>
  <c r="C34" i="245"/>
  <c r="C37" i="245"/>
  <c r="C38" i="245"/>
  <c r="C39" i="245"/>
  <c r="D87" i="172" l="1"/>
  <c r="D86" i="172"/>
  <c r="D85" i="172"/>
  <c r="D84" i="172"/>
  <c r="D83" i="172"/>
  <c r="D82" i="172"/>
  <c r="D81" i="172"/>
  <c r="D80" i="172"/>
  <c r="D79" i="172"/>
  <c r="D78" i="172"/>
  <c r="D77" i="172"/>
  <c r="D76" i="172"/>
  <c r="D75" i="172"/>
  <c r="D74" i="172"/>
  <c r="D73" i="172"/>
  <c r="D72" i="172"/>
  <c r="D71" i="172"/>
  <c r="D70" i="172"/>
  <c r="D69" i="172"/>
  <c r="D68" i="172"/>
  <c r="D67" i="172"/>
  <c r="D66" i="172"/>
  <c r="D65" i="172"/>
  <c r="D64" i="172"/>
  <c r="D63" i="172"/>
  <c r="D62" i="172"/>
  <c r="D61" i="172"/>
  <c r="D60" i="172"/>
  <c r="D59" i="172"/>
  <c r="D58" i="172"/>
  <c r="D57" i="172"/>
  <c r="D56" i="172"/>
  <c r="D55" i="172"/>
  <c r="D54" i="172"/>
  <c r="D53" i="172"/>
  <c r="D52" i="172"/>
  <c r="D51" i="172"/>
  <c r="D50" i="172"/>
  <c r="D49" i="172"/>
  <c r="D48" i="172"/>
  <c r="D47" i="172"/>
  <c r="D46" i="172"/>
  <c r="D45" i="172"/>
  <c r="D44" i="172"/>
  <c r="D43" i="172"/>
  <c r="D42" i="172"/>
  <c r="D41" i="172"/>
  <c r="D40" i="172"/>
  <c r="D39" i="172"/>
  <c r="D38" i="172"/>
  <c r="D37" i="172"/>
  <c r="D36" i="172"/>
  <c r="D35" i="172"/>
  <c r="D34" i="172"/>
  <c r="D33" i="172"/>
  <c r="D32" i="172"/>
  <c r="D31" i="172"/>
  <c r="D30" i="172"/>
  <c r="D29" i="172"/>
  <c r="D28" i="172"/>
  <c r="D27" i="172"/>
  <c r="D26" i="172"/>
  <c r="D25" i="172"/>
  <c r="D24" i="172"/>
  <c r="D23" i="172"/>
  <c r="D22" i="172"/>
  <c r="D21" i="172"/>
  <c r="D20" i="172"/>
  <c r="D19" i="172"/>
  <c r="D18" i="172"/>
  <c r="D17" i="172"/>
  <c r="D16" i="172"/>
  <c r="D15" i="172"/>
  <c r="D14" i="172"/>
  <c r="D13" i="172"/>
  <c r="D12" i="172"/>
  <c r="D11" i="172"/>
  <c r="D10" i="172"/>
  <c r="D9" i="172"/>
  <c r="D8" i="172"/>
  <c r="D7" i="172"/>
  <c r="D6" i="172"/>
  <c r="H12" i="228" l="1"/>
  <c r="I12" i="228" s="1"/>
  <c r="E9" i="208" l="1"/>
  <c r="F9" i="208" s="1"/>
  <c r="E8" i="208"/>
  <c r="E7" i="208"/>
  <c r="F7" i="208" s="1"/>
  <c r="E6" i="208"/>
  <c r="F6" i="208" s="1"/>
  <c r="E5" i="208"/>
  <c r="F5" i="208" s="1"/>
  <c r="E29" i="125" l="1"/>
  <c r="E8" i="125" l="1"/>
  <c r="E15" i="125"/>
  <c r="E22" i="125"/>
  <c r="E37" i="125"/>
  <c r="E49" i="125"/>
  <c r="E55" i="125"/>
  <c r="E60" i="125"/>
  <c r="E66" i="125"/>
  <c r="E70" i="125"/>
  <c r="E75" i="125"/>
  <c r="E78" i="125"/>
  <c r="E82" i="125"/>
  <c r="E88" i="125" l="1"/>
  <c r="E65" i="125"/>
  <c r="C8" i="125"/>
  <c r="C15" i="125"/>
  <c r="C22" i="125"/>
  <c r="C29" i="125"/>
  <c r="C37" i="125"/>
  <c r="C49" i="125"/>
  <c r="C55" i="125"/>
  <c r="C60" i="125"/>
  <c r="C66" i="125"/>
  <c r="C70" i="125"/>
  <c r="C75" i="125"/>
  <c r="C78" i="125"/>
  <c r="C82" i="125"/>
  <c r="E89" i="125" l="1"/>
  <c r="C88" i="125"/>
  <c r="C65" i="125"/>
  <c r="C89" i="125" l="1"/>
  <c r="G6" i="122"/>
  <c r="D22" i="122"/>
  <c r="D34" i="122" s="1"/>
  <c r="G22" i="122" l="1"/>
  <c r="G34" i="122" s="1"/>
  <c r="G41" i="122" s="1"/>
  <c r="D41" i="122"/>
  <c r="H27" i="120"/>
  <c r="I27" i="120"/>
  <c r="G27" i="120"/>
  <c r="H9" i="120"/>
  <c r="I9" i="120"/>
  <c r="G9" i="120"/>
  <c r="H8" i="120"/>
  <c r="I8" i="120"/>
  <c r="H7" i="120"/>
  <c r="I7" i="120"/>
  <c r="G7" i="120"/>
  <c r="G8" i="120"/>
  <c r="H6" i="120"/>
  <c r="I6" i="120"/>
  <c r="G6" i="120"/>
  <c r="H21" i="121"/>
  <c r="I21" i="121"/>
  <c r="G21" i="121"/>
  <c r="H8" i="121"/>
  <c r="I8" i="121"/>
  <c r="G8" i="121"/>
  <c r="H6" i="121"/>
  <c r="I6" i="121"/>
  <c r="G6" i="121"/>
  <c r="D18" i="121"/>
  <c r="E18" i="121"/>
  <c r="C18" i="121"/>
  <c r="D25" i="121"/>
  <c r="D24" i="121" s="1"/>
  <c r="E25" i="121"/>
  <c r="E24" i="121" s="1"/>
  <c r="C25" i="121"/>
  <c r="C24" i="121" s="1"/>
  <c r="D9" i="121"/>
  <c r="C9" i="121"/>
  <c r="D8" i="121"/>
  <c r="C8" i="121"/>
  <c r="D6" i="121"/>
  <c r="C6" i="121"/>
  <c r="D26" i="120"/>
  <c r="E26" i="120"/>
  <c r="C26" i="120"/>
  <c r="D25" i="120"/>
  <c r="E25" i="120"/>
  <c r="C25" i="120"/>
  <c r="D20" i="120"/>
  <c r="D19" i="120" s="1"/>
  <c r="C20" i="120"/>
  <c r="C19" i="120" s="1"/>
  <c r="D11" i="120"/>
  <c r="C11" i="120"/>
  <c r="D10" i="120"/>
  <c r="C10" i="120"/>
  <c r="D9" i="120"/>
  <c r="C9" i="120"/>
  <c r="E24" i="120" l="1"/>
  <c r="D24" i="120"/>
  <c r="D28" i="120" s="1"/>
  <c r="C24" i="120"/>
  <c r="C28" i="120" s="1"/>
  <c r="D8" i="120"/>
  <c r="E8" i="120"/>
  <c r="C8" i="120"/>
  <c r="D7" i="120"/>
  <c r="C7" i="120"/>
  <c r="D6" i="120"/>
  <c r="C6" i="120"/>
  <c r="C18" i="120" l="1"/>
  <c r="D18" i="120"/>
  <c r="E28" i="119"/>
  <c r="E28" i="172" s="1"/>
  <c r="C113" i="119" l="1"/>
  <c r="H10" i="121"/>
  <c r="H17" i="121" s="1"/>
  <c r="E116" i="119"/>
  <c r="I10" i="121" s="1"/>
  <c r="G10" i="121"/>
  <c r="G17" i="121" s="1"/>
  <c r="I13" i="228" l="1"/>
  <c r="G10" i="120"/>
  <c r="H10" i="120"/>
  <c r="I10" i="120"/>
  <c r="E76" i="119"/>
  <c r="E76" i="172" s="1"/>
  <c r="D11" i="199" l="1"/>
  <c r="G18" i="228" l="1"/>
  <c r="F18" i="228"/>
  <c r="E18" i="228"/>
  <c r="D18" i="228"/>
  <c r="C18" i="228"/>
  <c r="H17" i="228"/>
  <c r="I17" i="228" s="1"/>
  <c r="H16" i="228"/>
  <c r="G14" i="228"/>
  <c r="F14" i="228"/>
  <c r="E14" i="228"/>
  <c r="D14" i="228"/>
  <c r="C14" i="228"/>
  <c r="H11" i="228"/>
  <c r="I11" i="228" s="1"/>
  <c r="H10" i="228"/>
  <c r="I10" i="228" s="1"/>
  <c r="H9" i="228"/>
  <c r="I9" i="228" s="1"/>
  <c r="H8" i="228"/>
  <c r="I8" i="228" s="1"/>
  <c r="H7" i="228"/>
  <c r="H14" i="228" l="1"/>
  <c r="D19" i="228"/>
  <c r="F19" i="228"/>
  <c r="H18" i="228"/>
  <c r="C19" i="228"/>
  <c r="E19" i="228"/>
  <c r="G19" i="228"/>
  <c r="I16" i="228"/>
  <c r="I18" i="228" s="1"/>
  <c r="I7" i="228"/>
  <c r="I14" i="228" s="1"/>
  <c r="I19" i="228" l="1"/>
  <c r="H19" i="228"/>
  <c r="F11" i="208"/>
  <c r="E10" i="208"/>
  <c r="F10" i="208" s="1"/>
  <c r="E11" i="208"/>
  <c r="E12" i="208"/>
  <c r="F12" i="208" s="1"/>
  <c r="E13" i="208"/>
  <c r="E14" i="208"/>
  <c r="E15" i="208"/>
  <c r="E16" i="208"/>
  <c r="E17" i="208"/>
  <c r="E18" i="208"/>
  <c r="E19" i="208"/>
  <c r="E20" i="208"/>
  <c r="E21" i="208"/>
  <c r="E22" i="208"/>
  <c r="E23" i="208"/>
  <c r="E24" i="208"/>
  <c r="E25" i="208"/>
  <c r="E26" i="208"/>
  <c r="E27" i="208"/>
  <c r="E28" i="208"/>
  <c r="E29" i="208"/>
  <c r="E31" i="208"/>
  <c r="E32" i="208"/>
  <c r="E33" i="208"/>
  <c r="E34" i="208"/>
  <c r="E35" i="208"/>
  <c r="C36" i="208"/>
  <c r="D36" i="208"/>
  <c r="G36" i="208"/>
  <c r="E36" i="208" l="1"/>
  <c r="F36" i="208"/>
  <c r="E113" i="119" l="1"/>
  <c r="D113" i="119" l="1"/>
  <c r="C8" i="126" l="1"/>
  <c r="C8" i="245" s="1"/>
  <c r="C19" i="126"/>
  <c r="C19" i="245" s="1"/>
  <c r="C25" i="126"/>
  <c r="C25" i="245" s="1"/>
  <c r="C29" i="126"/>
  <c r="C29" i="245" s="1"/>
  <c r="C36" i="126"/>
  <c r="C36" i="245" s="1"/>
  <c r="C35" i="126" l="1"/>
  <c r="F63" i="119" s="1"/>
  <c r="C40" i="126" l="1"/>
  <c r="C40" i="245" s="1"/>
  <c r="C35" i="245"/>
  <c r="E73" i="119"/>
  <c r="E73" i="172" s="1"/>
  <c r="E64" i="119"/>
  <c r="E64" i="172" s="1"/>
  <c r="E53" i="119"/>
  <c r="E53" i="172" s="1"/>
  <c r="E47" i="119"/>
  <c r="E47" i="172" s="1"/>
  <c r="E27" i="119"/>
  <c r="E27" i="172" s="1"/>
  <c r="C15" i="198"/>
  <c r="C19" i="198"/>
  <c r="D20" i="199"/>
  <c r="E6" i="119"/>
  <c r="E6" i="172" s="1"/>
  <c r="E5" i="173"/>
  <c r="F5" i="173"/>
  <c r="G5" i="173"/>
  <c r="H5" i="173"/>
  <c r="E12" i="173"/>
  <c r="F12" i="173"/>
  <c r="G12" i="173"/>
  <c r="H12" i="173"/>
  <c r="E19" i="173"/>
  <c r="F19" i="173"/>
  <c r="G19" i="173"/>
  <c r="H19" i="173"/>
  <c r="C90" i="172"/>
  <c r="D90" i="172"/>
  <c r="D11" i="143"/>
  <c r="D17" i="143"/>
  <c r="C29" i="138"/>
  <c r="D29" i="138"/>
  <c r="D8" i="126"/>
  <c r="D8" i="245" s="1"/>
  <c r="E8" i="126"/>
  <c r="E8" i="245" s="1"/>
  <c r="D19" i="126"/>
  <c r="D19" i="245" s="1"/>
  <c r="E19" i="126"/>
  <c r="E19" i="245" s="1"/>
  <c r="D25" i="126"/>
  <c r="D25" i="245" s="1"/>
  <c r="E25" i="126"/>
  <c r="E25" i="245" s="1"/>
  <c r="D29" i="126"/>
  <c r="D29" i="245" s="1"/>
  <c r="E29" i="126"/>
  <c r="E29" i="245" s="1"/>
  <c r="D35" i="126"/>
  <c r="E35" i="126"/>
  <c r="D36" i="126"/>
  <c r="D36" i="245" s="1"/>
  <c r="E36" i="126"/>
  <c r="E36" i="245" s="1"/>
  <c r="C44" i="126"/>
  <c r="C44" i="245" s="1"/>
  <c r="D44" i="126"/>
  <c r="D44" i="245" s="1"/>
  <c r="E44" i="126"/>
  <c r="E44" i="245" s="1"/>
  <c r="C50" i="126"/>
  <c r="D50" i="126"/>
  <c r="D50" i="245" s="1"/>
  <c r="E50" i="126"/>
  <c r="E50" i="245" s="1"/>
  <c r="D8" i="125"/>
  <c r="D15" i="125"/>
  <c r="D22" i="125"/>
  <c r="D37" i="125"/>
  <c r="D49" i="125"/>
  <c r="D55" i="125"/>
  <c r="D60" i="125"/>
  <c r="D66" i="125"/>
  <c r="D70" i="125"/>
  <c r="D75" i="125"/>
  <c r="D78" i="125"/>
  <c r="D82" i="125"/>
  <c r="C93" i="125"/>
  <c r="D93" i="125"/>
  <c r="E93" i="125"/>
  <c r="C110" i="125"/>
  <c r="D110" i="125"/>
  <c r="E110" i="125"/>
  <c r="C122" i="125"/>
  <c r="D122" i="125"/>
  <c r="E122" i="125"/>
  <c r="C126" i="125"/>
  <c r="D126" i="125"/>
  <c r="E126" i="125"/>
  <c r="C130" i="125"/>
  <c r="D130" i="125"/>
  <c r="E130" i="125"/>
  <c r="C135" i="125"/>
  <c r="D135" i="125"/>
  <c r="E135" i="125"/>
  <c r="C141" i="125"/>
  <c r="D141" i="125"/>
  <c r="E141" i="125"/>
  <c r="C17" i="121"/>
  <c r="G32" i="121" s="1"/>
  <c r="D17" i="121"/>
  <c r="H32" i="121" s="1"/>
  <c r="C30" i="121"/>
  <c r="D30" i="121"/>
  <c r="E30" i="121"/>
  <c r="G30" i="121"/>
  <c r="G31" i="121" s="1"/>
  <c r="H30" i="121"/>
  <c r="H31" i="121" s="1"/>
  <c r="I30" i="121"/>
  <c r="G4" i="120"/>
  <c r="H4" i="120"/>
  <c r="I4" i="120"/>
  <c r="G18" i="120"/>
  <c r="H18" i="120"/>
  <c r="D30" i="120" s="1"/>
  <c r="I18" i="120"/>
  <c r="C29" i="120"/>
  <c r="G28" i="120"/>
  <c r="H28" i="120"/>
  <c r="I28" i="120"/>
  <c r="E7" i="120"/>
  <c r="E20" i="119"/>
  <c r="E20" i="172" s="1"/>
  <c r="E58" i="119"/>
  <c r="E58" i="172" s="1"/>
  <c r="E68" i="119"/>
  <c r="E68" i="172" s="1"/>
  <c r="E80" i="119"/>
  <c r="E80" i="172" s="1"/>
  <c r="C94" i="119"/>
  <c r="C128" i="119" s="1"/>
  <c r="C149" i="119" s="1"/>
  <c r="D94" i="119"/>
  <c r="E94" i="119"/>
  <c r="E125" i="119"/>
  <c r="I16" i="121" s="1"/>
  <c r="I17" i="121" s="1"/>
  <c r="E129" i="119"/>
  <c r="E133" i="119"/>
  <c r="E138" i="119"/>
  <c r="E143" i="119"/>
  <c r="D29" i="120"/>
  <c r="D29" i="125"/>
  <c r="D35" i="245" l="1"/>
  <c r="G63" i="119"/>
  <c r="E35" i="245"/>
  <c r="H63" i="119"/>
  <c r="D41" i="143"/>
  <c r="H29" i="120"/>
  <c r="D31" i="120" s="1"/>
  <c r="C32" i="121"/>
  <c r="D32" i="121"/>
  <c r="E128" i="119"/>
  <c r="E127" i="172" s="1"/>
  <c r="D31" i="121"/>
  <c r="G87" i="119" s="1"/>
  <c r="D88" i="125"/>
  <c r="E55" i="126"/>
  <c r="D55" i="126"/>
  <c r="C55" i="126"/>
  <c r="C50" i="245"/>
  <c r="I29" i="120"/>
  <c r="I31" i="121"/>
  <c r="E20" i="120"/>
  <c r="E19" i="120" s="1"/>
  <c r="E28" i="120" s="1"/>
  <c r="E9" i="121"/>
  <c r="E10" i="120"/>
  <c r="E8" i="121"/>
  <c r="E11" i="120"/>
  <c r="E6" i="121"/>
  <c r="E17" i="121" s="1"/>
  <c r="E31" i="121" s="1"/>
  <c r="D93" i="172"/>
  <c r="D128" i="119"/>
  <c r="G149" i="119"/>
  <c r="E9" i="120"/>
  <c r="E6" i="120"/>
  <c r="G29" i="120"/>
  <c r="F149" i="119" s="1"/>
  <c r="E86" i="119"/>
  <c r="E86" i="172" s="1"/>
  <c r="D125" i="125"/>
  <c r="D65" i="125"/>
  <c r="C146" i="125"/>
  <c r="C125" i="125"/>
  <c r="C30" i="120"/>
  <c r="H30" i="120"/>
  <c r="G30" i="120"/>
  <c r="H33" i="121"/>
  <c r="D33" i="121"/>
  <c r="I33" i="121"/>
  <c r="E33" i="121"/>
  <c r="C33" i="121"/>
  <c r="G33" i="121"/>
  <c r="C31" i="121"/>
  <c r="F87" i="119" s="1"/>
  <c r="C153" i="119"/>
  <c r="E146" i="125"/>
  <c r="E40" i="126"/>
  <c r="E40" i="245" s="1"/>
  <c r="C23" i="198"/>
  <c r="D146" i="125"/>
  <c r="E125" i="125"/>
  <c r="E63" i="119"/>
  <c r="E63" i="172" s="1"/>
  <c r="E148" i="119"/>
  <c r="C154" i="119"/>
  <c r="D40" i="126"/>
  <c r="D40" i="245" s="1"/>
  <c r="C55" i="245" l="1"/>
  <c r="F128" i="119"/>
  <c r="E55" i="245"/>
  <c r="H128" i="119"/>
  <c r="D55" i="245"/>
  <c r="G128" i="119"/>
  <c r="D149" i="119"/>
  <c r="D148" i="172" s="1"/>
  <c r="D127" i="172"/>
  <c r="D89" i="125"/>
  <c r="H31" i="120"/>
  <c r="E18" i="120"/>
  <c r="I30" i="120" s="1"/>
  <c r="C31" i="120"/>
  <c r="E32" i="121"/>
  <c r="D147" i="125"/>
  <c r="E149" i="119"/>
  <c r="E148" i="172" s="1"/>
  <c r="C147" i="125"/>
  <c r="H149" i="119"/>
  <c r="G31" i="120"/>
  <c r="I32" i="121"/>
  <c r="E87" i="119"/>
  <c r="E87" i="172" s="1"/>
  <c r="E29" i="120"/>
  <c r="H87" i="119" s="1"/>
  <c r="D153" i="119"/>
  <c r="E154" i="119"/>
  <c r="E147" i="125"/>
  <c r="E153" i="119"/>
  <c r="D154" i="119"/>
  <c r="E30" i="120" l="1"/>
  <c r="I31" i="120"/>
  <c r="E31" i="120"/>
</calcChain>
</file>

<file path=xl/sharedStrings.xml><?xml version="1.0" encoding="utf-8"?>
<sst xmlns="http://schemas.openxmlformats.org/spreadsheetml/2006/main" count="2912" uniqueCount="978">
  <si>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</si>
  <si>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</si>
  <si>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</si>
  <si>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</si>
  <si>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</si>
  <si>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</si>
  <si>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08.</t>
  </si>
  <si>
    <t>09.</t>
  </si>
  <si>
    <t>Tiva-Szolg Nonprofit Kft.</t>
  </si>
  <si>
    <t>Nyírvidék Képző Központ Nonprofit Kft.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</si>
  <si>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</si>
  <si>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</si>
  <si>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</si>
  <si>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</si>
  <si>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</si>
  <si>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</si>
  <si>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</si>
  <si>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</si>
  <si>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3.1. Forgalomképtelen befektetett pénzügyi eszközök értékhelyesbítése</t>
  </si>
  <si>
    <t>3.2. Nemzetgazdasági szempontból kiemelt jelentőségű befektetett pénzügyi 
       eszközök értékhelyesbítése</t>
  </si>
  <si>
    <t>3.3. Korlátozottan forgalomképes befektetett pénzügyi eszközök értékhelyesbítése</t>
  </si>
  <si>
    <t>3.4. Üzleti befektetett pénzügyi eszközök értékhelyesbítése</t>
  </si>
  <si>
    <t>IV. Koncesszióba, vagyonkezelésbe adott eszközök</t>
  </si>
  <si>
    <t>A) NEMZETI VAGYONBA TARTOZÓ BEFEKTETETT ESZKÖZÖK 
     (01+02+28+44)</t>
  </si>
  <si>
    <t>I. Készletek</t>
  </si>
  <si>
    <t>II. Értékpapírok</t>
  </si>
  <si>
    <t>I. Lekötött bankbetétek</t>
  </si>
  <si>
    <t>II. Pénztárak, csekkek, betétkönyvek</t>
  </si>
  <si>
    <t>III. Forintszámlák</t>
  </si>
  <si>
    <t>IV. Devizaszámlák</t>
  </si>
  <si>
    <t>I. Költségvetési évben esedékes követelések</t>
  </si>
  <si>
    <t>II. Költségvetési évet követően esedékes követelések</t>
  </si>
  <si>
    <t>III. Követelés jellegű sajátos elszámolások</t>
  </si>
  <si>
    <t>F) AKTÍV IDŐBELI ELHATÁROLÁSOK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</si>
  <si>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</si>
  <si>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</si>
  <si>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</si>
  <si>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</si>
  <si>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</si>
  <si>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</si>
  <si>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</si>
  <si>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</si>
  <si>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</si>
  <si>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</si>
  <si>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</si>
  <si>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</si>
  <si>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</si>
  <si>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FORRÁSOK ÖSSZESEN  (07+11+12+13)</t>
  </si>
  <si>
    <t>Mennyiség
(db)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</si>
  <si>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</si>
  <si>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</si>
  <si>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</si>
  <si>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</si>
  <si>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</si>
  <si>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</si>
  <si>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</si>
  <si>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</si>
  <si>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</si>
  <si>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</si>
  <si>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</si>
  <si>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</si>
  <si>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</si>
  <si>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</si>
  <si>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</si>
  <si>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</si>
  <si>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</si>
  <si>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</si>
  <si>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</si>
  <si>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</si>
  <si>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</si>
  <si>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</si>
  <si>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</si>
  <si>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</si>
  <si>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</si>
  <si>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</si>
  <si>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</si>
  <si>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</si>
  <si>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</si>
  <si>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</si>
  <si>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</si>
  <si>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PÉNZESZKÖZÖK VÁLTOZÁSÁNAK LEVEZETÉSE</t>
  </si>
  <si>
    <t>Bevételek   ( + )</t>
  </si>
  <si>
    <t>Kiadások    ( -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</si>
  <si>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</si>
  <si>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</si>
  <si>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Bevételi jogcímek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</si>
  <si>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</si>
  <si>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</si>
  <si>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</si>
  <si>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Kezességvállalással kapcsolatos megtérülés</t>
  </si>
  <si>
    <t>VAGYONKIMUTATÁS</t>
  </si>
  <si>
    <t xml:space="preserve">a könyvviteli mérlegben értékkel szereplő eszközökről                                                                </t>
  </si>
  <si>
    <t xml:space="preserve">VAGYONKIMUTATÁS                                                                                                               </t>
  </si>
  <si>
    <t>az érték nélkül nyilvántartott eszközökről</t>
  </si>
  <si>
    <t>a függő követelésekről és a kötelezettségekről, a biztos (jövőbeni) követelésekről</t>
  </si>
  <si>
    <t>a könyvviteli mérlegben értékkel szereplő forrásokról</t>
  </si>
  <si>
    <t>Adatok: Forintban!</t>
  </si>
  <si>
    <t>SAJÁT BEVÉTELEK ÖSSZESEN*</t>
  </si>
  <si>
    <t>*Az adósságot keletkeztető ügyletekhez történő hozzájárulás részletes szabályairól szóló 353/2011. (XII.31.) Korm. Rendelet 2.§ (1) bekezdése alapján.</t>
  </si>
  <si>
    <t>2.10.</t>
  </si>
  <si>
    <t>I. Működési célú bevételek és kiadások mérlege
(Önkormányzati szinten)</t>
  </si>
  <si>
    <t>Bevételek</t>
  </si>
  <si>
    <t>Kiadások</t>
  </si>
  <si>
    <t xml:space="preserve">Dologi kiadások </t>
  </si>
  <si>
    <t xml:space="preserve">   Költségvetési maradvány igénybevétele </t>
  </si>
  <si>
    <t xml:space="preserve">   Vállalkozási maradvány igénybevétele </t>
  </si>
  <si>
    <t xml:space="preserve">   Betét visszavonásából származó bevétel </t>
  </si>
  <si>
    <t xml:space="preserve">   Egyéb belső finanszírozási bevételek</t>
  </si>
  <si>
    <t>Kölcsön törlesztése</t>
  </si>
  <si>
    <t>Költségvetési hiány:</t>
  </si>
  <si>
    <t>Költségvetési többlet:</t>
  </si>
  <si>
    <t>Tárgyévi  hiány:</t>
  </si>
  <si>
    <t>Tárgyévi  többlet:</t>
  </si>
  <si>
    <t>II. Felhalmozási célú bevételek és kiadások mérlege
(Önkormányzati szinten)</t>
  </si>
  <si>
    <t>Beruházások</t>
  </si>
  <si>
    <t>Egyéb felhalmozási kiadások</t>
  </si>
  <si>
    <t>Hiány belső finanszírozás bevételei ( 14+…+18)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</si>
  <si>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</si>
  <si>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</si>
  <si>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</si>
  <si>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</si>
  <si>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</si>
  <si>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</si>
  <si>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</si>
  <si>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</si>
  <si>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</si>
  <si>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</si>
  <si>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Működési célú visszatérítendő támogatások kölcsönök visszatér. ÁH-n kívülről</t>
  </si>
  <si>
    <t>Felhalm. célú visszatérítendő támogatások kölcsönök visszatér. ÁH-n kívülről</t>
  </si>
  <si>
    <t>Hitel-, kölcsönfelvétel államháztartáson kívülről  (10.1.+…+10.3.)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</si>
  <si>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</si>
  <si>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</si>
  <si>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</si>
  <si>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</si>
  <si>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</si>
  <si>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</si>
  <si>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</si>
  <si>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</si>
  <si>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r>
      <t xml:space="preserve">Működési költségvetés kiadásai </t>
    </r>
    <r>
      <rPr>
        <sz val="8"/>
        <rFont val="Times New Roman CE"/>
        <charset val="238"/>
      </rPr>
      <t>(1.1+…+1.5.)</t>
    </r>
  </si>
  <si>
    <r>
      <t xml:space="preserve">Felhalmozási költségvetés kiadásai </t>
    </r>
    <r>
      <rPr>
        <sz val="8"/>
        <rFont val="Times New Roman CE"/>
        <charset val="238"/>
      </rPr>
      <t>(2.1.+2.3.+2.5.)</t>
    </r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</si>
  <si>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</si>
  <si>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</si>
  <si>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</si>
  <si>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</si>
  <si>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</si>
  <si>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</si>
  <si>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</si>
  <si>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</si>
  <si>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</si>
  <si>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</si>
  <si>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</si>
  <si>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</si>
  <si>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Magiszter Alapítványi Óvoda támogatás</t>
  </si>
  <si>
    <t>működési célú támogatás</t>
  </si>
  <si>
    <t>felhalmozási célú támogatás</t>
  </si>
  <si>
    <t>4.1.3</t>
  </si>
  <si>
    <t>Helyi adók  (4.1.1.+4.1.2.+4.1.3.+4.1.4.)</t>
  </si>
  <si>
    <t>1.16.</t>
  </si>
  <si>
    <t xml:space="preserve">  Értékesítési és forgalmi adó</t>
  </si>
  <si>
    <t xml:space="preserve">  Jövedelemadó</t>
  </si>
  <si>
    <t>Közhatalmi bevételek (4.1.+...+4.4.)</t>
  </si>
  <si>
    <t>F=(C+E)</t>
  </si>
  <si>
    <t>Egyéb külső finanszírozási bevételek</t>
  </si>
  <si>
    <t>Tiszavasvári Bölcsőde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</si>
  <si>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</si>
  <si>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</si>
  <si>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</si>
  <si>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</si>
  <si>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</si>
  <si>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Ingatlanok értékesítése</t>
  </si>
  <si>
    <t>Saját erő</t>
  </si>
  <si>
    <t>Államháztartáson belüli megelőlegezés visszafizetése</t>
  </si>
  <si>
    <t xml:space="preserve">   Értékpapírok bevételei/államháztartáson belüli megelőlegezés</t>
  </si>
  <si>
    <t>Polgármesteri hivatal</t>
  </si>
  <si>
    <t>Megnevezés</t>
  </si>
  <si>
    <t>Teljesítés</t>
  </si>
  <si>
    <t>Összesen:</t>
  </si>
  <si>
    <t>Felújítások</t>
  </si>
  <si>
    <t>Városi Kincstár</t>
  </si>
  <si>
    <t>ÖSSZESEN:</t>
  </si>
  <si>
    <t>1.</t>
  </si>
  <si>
    <t>Értéke
(Ft)</t>
  </si>
  <si>
    <t>NEMLEGES</t>
  </si>
  <si>
    <t>2.</t>
  </si>
  <si>
    <t>3.</t>
  </si>
  <si>
    <t>4.</t>
  </si>
  <si>
    <t>5.</t>
  </si>
  <si>
    <t>Tartalékok</t>
  </si>
  <si>
    <t>Személyi juttatások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</si>
  <si>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</si>
  <si>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</si>
  <si>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</si>
  <si>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</si>
  <si>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</si>
  <si>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</si>
  <si>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</si>
  <si>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</si>
  <si>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</si>
  <si>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</si>
  <si>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</si>
  <si>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</si>
  <si>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</si>
  <si>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</si>
  <si>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</si>
  <si>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</si>
  <si>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</si>
  <si>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</si>
  <si>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</si>
  <si>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</si>
  <si>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</si>
  <si>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</si>
  <si>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</si>
  <si>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</si>
  <si>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</si>
  <si>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</si>
  <si>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</si>
  <si>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</si>
  <si>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</si>
  <si>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</si>
  <si>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</si>
  <si>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</si>
  <si>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</si>
  <si>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</si>
  <si>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</si>
  <si>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</si>
  <si>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</si>
  <si>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</si>
  <si>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</si>
  <si>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</si>
  <si>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</si>
  <si>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</si>
  <si>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5.11.</t>
  </si>
  <si>
    <t>Biztosító által fizetett kártérítés</t>
  </si>
  <si>
    <t xml:space="preserve">   - Előző évi elszámolásból származó befizetések</t>
  </si>
  <si>
    <t>Közhatalmi bevételek</t>
  </si>
  <si>
    <t>Egyesített Óvodai Intézmény</t>
  </si>
  <si>
    <t>I) EGYÉB SAJÁTOS FORRÁSOLDALI ELSZÁMOLÁSOK</t>
  </si>
  <si>
    <t>J) KINCSTÁRI SZÁMLAVEZETÉSSEL KAPCSOLATOS ELSZÁMOLÁSOK</t>
  </si>
  <si>
    <t>K) PASSZÍV IDŐBELI ELHATÁROLÁSOK</t>
  </si>
  <si>
    <t>B E V É T E L E K</t>
  </si>
  <si>
    <t>1. sz. táblázat</t>
  </si>
  <si>
    <t>Sor-szám</t>
  </si>
  <si>
    <t>Bevételi jogcím</t>
  </si>
  <si>
    <t>3.1.</t>
  </si>
  <si>
    <t>3.2.</t>
  </si>
  <si>
    <t>3.3.</t>
  </si>
  <si>
    <t>3.4.</t>
  </si>
  <si>
    <t>4.1.</t>
  </si>
  <si>
    <t>4.2.</t>
  </si>
  <si>
    <t>5.1.</t>
  </si>
  <si>
    <t>5.2.</t>
  </si>
  <si>
    <t>5.3.</t>
  </si>
  <si>
    <t>6.1.</t>
  </si>
  <si>
    <t>6.2.</t>
  </si>
  <si>
    <t>7.1.</t>
  </si>
  <si>
    <t>7.2.</t>
  </si>
  <si>
    <t>11.1.</t>
  </si>
  <si>
    <t>11.2.</t>
  </si>
  <si>
    <t>K I A D Á S O K</t>
  </si>
  <si>
    <t>2. sz. táblázat</t>
  </si>
  <si>
    <t>1.1.</t>
  </si>
  <si>
    <t>Személyi  juttatások</t>
  </si>
  <si>
    <t>1.2.</t>
  </si>
  <si>
    <t>1.3.</t>
  </si>
  <si>
    <t>Dologi  kiadások</t>
  </si>
  <si>
    <t>1.4.</t>
  </si>
  <si>
    <t>1.5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</si>
  <si>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</si>
  <si>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</si>
  <si>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</si>
  <si>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</si>
  <si>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</si>
  <si>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</si>
  <si>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</si>
  <si>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</si>
  <si>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</si>
  <si>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</si>
  <si>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</si>
  <si>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</si>
  <si>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</si>
  <si>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</si>
  <si>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Általános tartalék</t>
  </si>
  <si>
    <t>Céltartalék</t>
  </si>
  <si>
    <t>Rövid lejáratú hitelek törlesztése</t>
  </si>
  <si>
    <t>2.3.-ből        - Garancia- és kezességvállalásból kifizetés ÁH-n belülre</t>
  </si>
  <si>
    <t>I. Előzetesen felszámított általános forgalmi adó elszámolása</t>
  </si>
  <si>
    <t>III. Utalványok, bérletek és más hasonló, készpénz-helyettesítő fizetési 
     eszköznek nem minősülő eszközök elszámolásai</t>
  </si>
  <si>
    <t>Folyószámlahitel*(keret: 100 000eFt)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</si>
  <si>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</si>
  <si>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</si>
  <si>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</si>
  <si>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</si>
  <si>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Beruházási kiadások beruházásonként</t>
  </si>
  <si>
    <t>Hosszú lejáratú hitelek törlesztése</t>
  </si>
  <si>
    <t>3. sz. táblázat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</si>
  <si>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</si>
  <si>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</si>
  <si>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</si>
  <si>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</si>
  <si>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</si>
  <si>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</si>
  <si>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</si>
  <si>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</si>
  <si>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</si>
  <si>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</si>
  <si>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</si>
  <si>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</si>
  <si>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</si>
  <si>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</si>
  <si>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</si>
  <si>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</si>
  <si>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</si>
  <si>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</si>
  <si>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</si>
  <si>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</si>
  <si>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</si>
  <si>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</si>
  <si>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Sor-
szám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</si>
  <si>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</si>
  <si>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</si>
  <si>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</si>
  <si>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</si>
  <si>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</si>
  <si>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>Egyéb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</si>
  <si>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</si>
  <si>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</si>
  <si>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</si>
  <si>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</si>
  <si>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</si>
  <si>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</si>
  <si>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</si>
  <si>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</si>
  <si>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</si>
  <si>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</si>
  <si>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</si>
  <si>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Sorszám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</si>
  <si>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</si>
  <si>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</si>
  <si>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</si>
  <si>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</si>
  <si>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</si>
  <si>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</si>
  <si>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</si>
  <si>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</si>
  <si>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</si>
  <si>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</si>
  <si>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A helyi adókból biztosított kedvezményeket, mentességeket, adónemenként kell feltüntetni.</t>
  </si>
  <si>
    <t>3.5.</t>
  </si>
  <si>
    <t>3.6.</t>
  </si>
  <si>
    <t xml:space="preserve">4. </t>
  </si>
  <si>
    <t>5.4.</t>
  </si>
  <si>
    <t>5.5.</t>
  </si>
  <si>
    <t>5.6.</t>
  </si>
  <si>
    <t>5.7.</t>
  </si>
  <si>
    <t>5.8.</t>
  </si>
  <si>
    <t xml:space="preserve">7. </t>
  </si>
  <si>
    <t>7.3.</t>
  </si>
  <si>
    <t>8.1.</t>
  </si>
  <si>
    <t>8.2.</t>
  </si>
  <si>
    <t>Vállalkozási maradvány igénybevétele</t>
  </si>
  <si>
    <t>Munkaadókat terhelő járulékok és szociális hozzájárulási adó</t>
  </si>
  <si>
    <t>Ellátottak pénzbeli juttatásai</t>
  </si>
  <si>
    <t>Egyéb működési célú kiadások</t>
  </si>
  <si>
    <t>2.8.</t>
  </si>
  <si>
    <t>2.9.</t>
  </si>
  <si>
    <t>Ezer forintban</t>
  </si>
  <si>
    <t>Eredeti előirányzat</t>
  </si>
  <si>
    <t>Módosított előirányzat</t>
  </si>
  <si>
    <t>A</t>
  </si>
  <si>
    <t>B</t>
  </si>
  <si>
    <t>C</t>
  </si>
  <si>
    <t>D</t>
  </si>
  <si>
    <t>E</t>
  </si>
  <si>
    <t>Önkormányzat működési támogatásai (1.1.+…+.1.6.)</t>
  </si>
  <si>
    <t>Felhalmozási feladatonként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</si>
  <si>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</si>
  <si>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</si>
  <si>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</si>
  <si>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</si>
  <si>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1.5.</t>
  </si>
  <si>
    <t>Forintban!</t>
  </si>
  <si>
    <t>Helyi önkormányzatok kiegészítő támogatásai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</si>
  <si>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</si>
  <si>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</si>
  <si>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</si>
  <si>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</si>
  <si>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</si>
  <si>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</si>
  <si>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</si>
  <si>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</si>
  <si>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</si>
  <si>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</si>
  <si>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</si>
  <si>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</si>
  <si>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</si>
  <si>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3.5.-ből EU-s támogatás</t>
  </si>
  <si>
    <t>Közhatalmi bevételek (4.1.+4.2.+4.3.+4.4.)</t>
  </si>
  <si>
    <t>4.1.1.</t>
  </si>
  <si>
    <t>- Vagyoni típusú adók</t>
  </si>
  <si>
    <t>4.1.2.</t>
  </si>
  <si>
    <t>II. Fizetendő általános forgalmi adó elszámolása</t>
  </si>
  <si>
    <t>Gépjárműadó</t>
  </si>
  <si>
    <t>4.3.</t>
  </si>
  <si>
    <t>Egyéb áruhasználati és szolgáltatási adók</t>
  </si>
  <si>
    <t>Egyéb közhatalmi bevételek</t>
  </si>
  <si>
    <t>Működési bevételek (5.1.+…+ 5.10.)</t>
  </si>
  <si>
    <t>Készletértékesítés ellenértéke</t>
  </si>
  <si>
    <t>Működési bevételek</t>
  </si>
  <si>
    <t xml:space="preserve">   Államháztartáson belüli megelőlegezés</t>
  </si>
  <si>
    <t>Forintban</t>
  </si>
  <si>
    <t xml:space="preserve"> Forintban !</t>
  </si>
  <si>
    <t>Forintban !</t>
  </si>
  <si>
    <t>Működési célú költségvetési támogatások és kiegészítő támogatások</t>
  </si>
  <si>
    <t>Elszámolásból származó bevételek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</si>
  <si>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</si>
  <si>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</si>
  <si>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</si>
  <si>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</si>
  <si>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</si>
  <si>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</si>
  <si>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</si>
  <si>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</si>
  <si>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</si>
  <si>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</si>
  <si>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</si>
  <si>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</si>
  <si>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Immateriális javak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</si>
  <si>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</si>
  <si>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</si>
  <si>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</si>
  <si>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</si>
  <si>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</si>
  <si>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</si>
  <si>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</si>
  <si>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</si>
  <si>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</si>
  <si>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</si>
  <si>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</si>
  <si>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</si>
  <si>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</si>
  <si>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</si>
  <si>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</si>
  <si>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</si>
  <si>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</si>
  <si>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</si>
  <si>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</si>
  <si>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</si>
  <si>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</si>
  <si>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</si>
  <si>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</si>
  <si>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</si>
  <si>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</si>
  <si>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</si>
  <si>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</si>
  <si>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</si>
  <si>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</si>
  <si>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</si>
  <si>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</si>
  <si>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</si>
  <si>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</si>
  <si>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</si>
  <si>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</si>
  <si>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</si>
  <si>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</si>
  <si>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</si>
  <si>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</si>
  <si>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</si>
  <si>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</si>
  <si>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Működési célú
hiteltörlesztés (tőke)</t>
  </si>
  <si>
    <t>Felhalmozási célú
hiteltörlesztés (tőke)</t>
  </si>
  <si>
    <t>Hajdúkerületi és Bihari Víziközmű Szolgáltató Zrt.</t>
  </si>
  <si>
    <t>OTP Bank Nyrt.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</si>
  <si>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</si>
  <si>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</si>
  <si>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</si>
  <si>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</si>
  <si>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</si>
  <si>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</si>
  <si>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</si>
  <si>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</si>
  <si>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</si>
  <si>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</si>
  <si>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</si>
  <si>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</si>
  <si>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</si>
  <si>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</si>
  <si>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Egyesített Közművelődési Intézmény és Könyvtár</t>
  </si>
  <si>
    <t>Kornisné Liptay Elza Szociális és Gyermekjóléti Központ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</si>
  <si>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</si>
  <si>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</si>
  <si>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</si>
  <si>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</si>
  <si>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</si>
  <si>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</si>
  <si>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</si>
  <si>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</si>
  <si>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</si>
  <si>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</si>
  <si>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</si>
  <si>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Kiadási jogcím</t>
  </si>
  <si>
    <t xml:space="preserve"> - az 1.5-ből: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</si>
  <si>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</si>
  <si>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</si>
  <si>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</si>
  <si>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</si>
  <si>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</si>
  <si>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</si>
  <si>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</si>
  <si>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</si>
  <si>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</si>
  <si>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</si>
  <si>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</si>
  <si>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</si>
  <si>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t>2.5.-ből        - Garancia- és kezességvállalásból kifizetés ÁH-n belülre</t>
  </si>
  <si>
    <t xml:space="preserve">   - Visszatérítendő támogatások, kölcsönök nyújtása ÁH-n belülre</t>
  </si>
  <si>
    <t xml:space="preserve">   - Egyéb felhalmozási célú támogatások ÁH-n belülre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</si>
  <si>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</si>
  <si>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</si>
  <si>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</si>
  <si>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</si>
  <si>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</si>
  <si>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</si>
  <si>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</si>
  <si>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</si>
  <si>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</si>
  <si>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</si>
  <si>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</si>
  <si>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</si>
  <si>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</si>
  <si>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</si>
  <si>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</si>
  <si>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</si>
  <si>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</si>
  <si>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</si>
  <si>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</si>
  <si>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</si>
  <si>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</si>
  <si>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</si>
  <si>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</si>
  <si>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</si>
  <si>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</si>
  <si>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</si>
  <si>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</si>
  <si>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</si>
  <si>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</si>
  <si>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</si>
  <si>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</si>
  <si>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</si>
  <si>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</si>
  <si>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</si>
  <si>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F</t>
  </si>
  <si>
    <t>G</t>
  </si>
  <si>
    <t>H</t>
  </si>
  <si>
    <t>I</t>
  </si>
  <si>
    <t>Önkormányzatok működési támogatásai</t>
  </si>
  <si>
    <t>Működési célú támogatások államháztartáson belülről</t>
  </si>
  <si>
    <t>Működési célú átvett pénzeszközök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</si>
  <si>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</si>
  <si>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</si>
  <si>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</si>
  <si>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Likviditási célú hitelek törlesztése</t>
  </si>
  <si>
    <t xml:space="preserve">Hiány külső finanszírozásának bevételei (20.+…+21.) </t>
  </si>
  <si>
    <t xml:space="preserve">   Likviditási célú hitelek, kölcsönök felvétele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</si>
  <si>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</si>
  <si>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</si>
  <si>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</si>
  <si>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</si>
  <si>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>Felhalmozási célú támogatások államháztartáson belülről</t>
  </si>
  <si>
    <t>Felhalmozási bevételek</t>
  </si>
  <si>
    <t>Felhalmozási célú átvett pénzeszközök átvétele</t>
  </si>
  <si>
    <t>Egyéb felhalmozási célú bevételek</t>
  </si>
  <si>
    <t>Költségvetési bevételek összesen: (1.+3.+4.+6.+…+11.)</t>
  </si>
  <si>
    <t>Költségvetési kiadások összesen: (1.+3.+5.+...+11.)</t>
  </si>
  <si>
    <t>Pénzügyi lízing kiadásai</t>
  </si>
  <si>
    <t>Felhalmozási célú finanszírozási bevételek összesen (13.+19.)</t>
  </si>
  <si>
    <t>Felhalmozási célú finanszírozási kiadások összesen (13.+...+24.)</t>
  </si>
  <si>
    <t>BEVÉTEL ÖSSZESEN (12+25)</t>
  </si>
  <si>
    <t>KIADÁSOK ÖSSZESEN (12+25)</t>
  </si>
  <si>
    <t>Beruházási (felhalmozási) kiadások előirányzata beruházásonként</t>
  </si>
  <si>
    <t>Beruházás  megnevezése</t>
  </si>
  <si>
    <t>Teljes költség</t>
  </si>
  <si>
    <t>Kivitelezés kezdési és befejezési éve</t>
  </si>
  <si>
    <t>G=(D+F)</t>
  </si>
  <si>
    <t>Felújítási kiadások előirányzata felújításonként</t>
  </si>
  <si>
    <t>Felújítás  megnevezése</t>
  </si>
  <si>
    <t>J</t>
  </si>
  <si>
    <t>K</t>
  </si>
  <si>
    <t>Önkormányzat</t>
  </si>
  <si>
    <t>01</t>
  </si>
  <si>
    <t>Feladat
megnevezése</t>
  </si>
  <si>
    <t>Összes bevétel, kiadás</t>
  </si>
  <si>
    <t>Száma</t>
  </si>
  <si>
    <t>Előirányzat-csoport, kiemelt előirányzat megnevezése</t>
  </si>
  <si>
    <t>Felhalm. célú visszatérítendő tám., kölcsönök visszatér. ÁH-n kívülről</t>
  </si>
  <si>
    <t xml:space="preserve"> 10.</t>
  </si>
  <si>
    <t xml:space="preserve">    Rövid lejáratú  hitelek, kölcsönök felvétele</t>
  </si>
  <si>
    <t>BEVÉTELEK ÖSSZESEN: (9+16)</t>
  </si>
  <si>
    <t>Hitel-, kölcsöntörlesztés államháztartáson kívülre (5.1.+…+5.3.)</t>
  </si>
  <si>
    <t>Belföldi finanszírozás kiadásai (7.1. + … + 7.5.)</t>
  </si>
  <si>
    <t>Irányító szervi támogatás folyósítása (intézményfinanszírozás)</t>
  </si>
  <si>
    <t>7.5.</t>
  </si>
  <si>
    <t>Külföldi finanszírozás kiadásai (8.1. + … + 8.4.)</t>
  </si>
  <si>
    <t>Éves engedélyezett létszám előirányzat (fő)</t>
  </si>
  <si>
    <t>Közfoglalkoztatottak létszáma (fő)</t>
  </si>
  <si>
    <t>Költségvetési szerv megnevezése</t>
  </si>
  <si>
    <t>02</t>
  </si>
  <si>
    <t>Feladat 
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</si>
  <si>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</si>
  <si>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</si>
  <si>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</si>
  <si>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</si>
  <si>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</si>
  <si>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</si>
  <si>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</si>
  <si>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</si>
  <si>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</si>
  <si>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</si>
  <si>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</si>
  <si>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Felhalmozási célú átvett pénzeszközök</t>
  </si>
  <si>
    <t>KÖLTSÉGVETÉSI BEVÉTELEK ÖSSZESEN: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</si>
  <si>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</si>
  <si>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</si>
  <si>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</si>
  <si>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</si>
  <si>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</si>
  <si>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</si>
  <si>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</si>
  <si>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</si>
  <si>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</si>
  <si>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- 2.3-ból EU-s forrásból tám. megvalósuló programok, projektek kiadásai</t>
  </si>
  <si>
    <t>KIADÁSOK ÖSSZESEN: (1.+2.)</t>
  </si>
  <si>
    <t>03</t>
  </si>
  <si>
    <t>Feladat megnevezése</t>
  </si>
  <si>
    <t xml:space="preserve"> - 2.3.-ból EU-s támogatás</t>
  </si>
  <si>
    <t>- 4.2.-ből EU-s támogatás</t>
  </si>
  <si>
    <t>Költségvetési bevételek összesen (1.+…+7.)</t>
  </si>
  <si>
    <t xml:space="preserve"> - 2.3.-ból EU-s forrásból tám. megvalósuló programok, projektek kiadásai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</si>
  <si>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</si>
  <si>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</si>
  <si>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</si>
  <si>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</si>
  <si>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</si>
  <si>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</si>
  <si>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</si>
  <si>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</si>
  <si>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 xml:space="preserve">B </t>
  </si>
  <si>
    <t>J=(F+…+I)</t>
  </si>
  <si>
    <t>............................</t>
  </si>
  <si>
    <t>H=(D+…+G)</t>
  </si>
  <si>
    <t>I=(C+H)</t>
  </si>
  <si>
    <t>Támogatott szervezet neve</t>
  </si>
  <si>
    <t>Támogatás célja</t>
  </si>
  <si>
    <t>ESZKÖZÖK</t>
  </si>
  <si>
    <t>Bruttó</t>
  </si>
  <si>
    <t xml:space="preserve">Könyv szerinti </t>
  </si>
  <si>
    <t>állományi érték</t>
  </si>
  <si>
    <t xml:space="preserve">A </t>
  </si>
  <si>
    <t xml:space="preserve"> I. Immateriális javak </t>
  </si>
  <si>
    <t>01.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</si>
  <si>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</si>
  <si>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</si>
  <si>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</si>
  <si>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</si>
  <si>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</si>
  <si>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Tiszavasvári Polgármesteri Hivatal</t>
  </si>
  <si>
    <t>Tiszavasvári Város Önkormányzat</t>
  </si>
  <si>
    <t>4.2</t>
  </si>
  <si>
    <t>4.3</t>
  </si>
  <si>
    <t>4.4</t>
  </si>
  <si>
    <t>4.5</t>
  </si>
  <si>
    <t>2.-ból EU-s támogatás</t>
  </si>
  <si>
    <t xml:space="preserve">Önkormányzat, Polgármesteri hivatal </t>
  </si>
  <si>
    <t>Intézmények (Polgármesteri Hivatal nélkül)</t>
  </si>
  <si>
    <t>Közhatalmi bevételek (4.1.+4.2.+4.3.)</t>
  </si>
  <si>
    <t>EFOP 3.2.9-16 pályázat keretében foglalkoztatottak létszáma (fő)</t>
  </si>
  <si>
    <t>2020.</t>
  </si>
  <si>
    <t>TÁJÉKOZTATÓ TÁBLA                 Forintban !</t>
  </si>
  <si>
    <t>Támogatás összge</t>
  </si>
  <si>
    <t>Olimpia Barátok Köre</t>
  </si>
  <si>
    <t>Tiszavasvári Egészségügyi Szolg. Kft.</t>
  </si>
  <si>
    <t>Nyírvidék Kft. Támogatás</t>
  </si>
  <si>
    <t>Helyi adók  (4.1.1.+4.1.2.)</t>
  </si>
  <si>
    <t>TSE TAO hitel 2017</t>
  </si>
  <si>
    <t>Tiszavasvári Egyesített Óvodai Intézmény Minimanó óvodájának részleges felújítása</t>
  </si>
  <si>
    <t>2021.</t>
  </si>
  <si>
    <t>2019</t>
  </si>
  <si>
    <t>2020</t>
  </si>
  <si>
    <t>7.1. melléklet a ../.....(....) önkormányzati rendelethez</t>
  </si>
  <si>
    <t>- Értékesítési és forgalmi adó</t>
  </si>
  <si>
    <t>Közúti jelzőtáblák</t>
  </si>
  <si>
    <t>Közvilágítási hálózatfejlesztés</t>
  </si>
  <si>
    <t>Helyi adók  (4.1.1.+4.1.2.+4.1.3)</t>
  </si>
  <si>
    <t>- Értékesítési és forgalmi adók</t>
  </si>
  <si>
    <t>- Jövedelemadó</t>
  </si>
  <si>
    <t>Éves tervezett létszám előirányzat (fő)</t>
  </si>
  <si>
    <t>Varázsceruza Óvoda részleges felújítása III. ütem</t>
  </si>
  <si>
    <t>Gépállomás út 3. szám alatti ingatlan tetőszigetelése, nyílászáró cseréje</t>
  </si>
  <si>
    <t>Magiszter Alapítványi iskola tornatermének tetőfelújítása</t>
  </si>
  <si>
    <t>Kornisné Központ végleges engedély megszerzése miatti hitel</t>
  </si>
  <si>
    <t>TSK TAO felhalmozási célú hitel 2018</t>
  </si>
  <si>
    <t>TSE három TAO felhalmozási célú hitel 2018 (Nem került még a hitel lehívásra. - 22.202.197 Ft)</t>
  </si>
  <si>
    <t>Ingatlanvásárlási hitel 2018</t>
  </si>
  <si>
    <t>VÁROSI KINCSTÁR ÖSSZESEN:</t>
  </si>
  <si>
    <t>Tiszavasvári Egyesített Óvodai Intézmény</t>
  </si>
  <si>
    <t>EGYESÍTETT ÓVODAI INTÉZMÉNY ÖSSZESEN:</t>
  </si>
  <si>
    <t>EKIK ÖSSZESEN:</t>
  </si>
  <si>
    <t>Család- és Gyermekjóléti Központ</t>
  </si>
  <si>
    <t>Család- és Gyermekjóléti Szolgálat</t>
  </si>
  <si>
    <t>Házi segítségnyújtás</t>
  </si>
  <si>
    <t>KORNISNÉ KÖZPONT ÖSSZESEN:</t>
  </si>
  <si>
    <t>TISZAVASVÁRI BÖLCSŐDE ÖSSZESEN:</t>
  </si>
  <si>
    <t>INTÉZMÉNYEK MINDÖSSZESEN:</t>
  </si>
  <si>
    <t>Polgármesteri keret</t>
  </si>
  <si>
    <t>TISZATÉR támogatás</t>
  </si>
  <si>
    <t>LEADER támogatás</t>
  </si>
  <si>
    <t>Tiszavasvári SE TAO pályázat önerő-2018 labdarúgás</t>
  </si>
  <si>
    <t>Tiszavasvári SE TAO pályázat önerő-2018 kézilabda</t>
  </si>
  <si>
    <t>Tiva-Szolg feladatellátási szerződés alapján támogatás</t>
  </si>
  <si>
    <t xml:space="preserve">BURSA </t>
  </si>
  <si>
    <t>Tiva-Szolg köztemető üzemeltetési támogatás</t>
  </si>
  <si>
    <t>2019. évi</t>
  </si>
  <si>
    <t>2019. évi eredeti előirányzat</t>
  </si>
  <si>
    <t>2019.évi módosított előirányzat</t>
  </si>
  <si>
    <t>2019. évi teljesítés</t>
  </si>
  <si>
    <t>2019. évi módosított előirányzat</t>
  </si>
  <si>
    <t>2019 évi teljesítés</t>
  </si>
  <si>
    <t>Felhasználás
2018. XII.31-ig</t>
  </si>
  <si>
    <t>Tiszavasvári Város Önkormányzata</t>
  </si>
  <si>
    <t>Zöld városközpont kialakítása Tiszavasváriban</t>
  </si>
  <si>
    <t>Kabay J. u. 21. tetőfelújítás</t>
  </si>
  <si>
    <t>Víziközmű rendszer éves felújítás</t>
  </si>
  <si>
    <t>Gépállomás hímző üzem tetőszigetelés, nyílászáró csere</t>
  </si>
  <si>
    <t>2018-2019</t>
  </si>
  <si>
    <t>Vasvári P. u. 6. (volt Vöröskereszt) felújítás</t>
  </si>
  <si>
    <t>Vasvári P. u. 6. tetőszigetelés</t>
  </si>
  <si>
    <t>Varázsceruza Óvoda - egy csoportszoba nyílászáróinak cseréje</t>
  </si>
  <si>
    <t>Járóbeteg szakrendelő mozgáskorlátozott WC kialakítás</t>
  </si>
  <si>
    <t>Útfelújítás</t>
  </si>
  <si>
    <t>Külterületi helyi közutak fejlesztése - Sopron úti pályázat</t>
  </si>
  <si>
    <t>Károly R. utca 2. tetőszigetelés</t>
  </si>
  <si>
    <t>Esély és otthon - Minkettő lehetséges! Pályázat felújítás</t>
  </si>
  <si>
    <t>2018-2021</t>
  </si>
  <si>
    <t>Vasvári P. u. 6. lépcsőházi ablakcsere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</si>
  <si>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</si>
  <si>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</si>
  <si>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</si>
  <si>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</si>
  <si>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Tiszavasvári, Krúdí Gy. U. 14. felújítás</t>
  </si>
  <si>
    <t>Zárt közkerítés felújítása a Lurkó-kuckó Óvodában</t>
  </si>
  <si>
    <t>Oldalkerítés felújítása a Fülemüle Óvodában</t>
  </si>
  <si>
    <t>2019. évi modosított előirányzat</t>
  </si>
  <si>
    <t>2019.évi teljesítés</t>
  </si>
  <si>
    <t>Összes teljesítés 2019.12.31-ig</t>
  </si>
  <si>
    <t>Komplex energetikai fejlesztések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</si>
  <si>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</si>
  <si>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</si>
  <si>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Tiszavasvári 144 és 145 helyrajzi számú ingatlanok megvásárlás</t>
  </si>
  <si>
    <t>Tanuszoda telek közmű ellátása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</si>
  <si>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</si>
  <si>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</si>
  <si>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</si>
  <si>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</si>
  <si>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</si>
  <si>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</si>
  <si>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</si>
  <si>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</si>
  <si>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</si>
  <si>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Esély és otthon - Minkettő lehetséges! Pályázat tárgyi eszköz beszerzés</t>
  </si>
  <si>
    <t>Találkozások tere kialakítása Tiszavasváriban pályázat megvalósítás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</si>
  <si>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</si>
  <si>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</si>
  <si>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</si>
  <si>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>Egyes kisvárosi települések fejlesztési támogatása - sportpályák építése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</si>
  <si>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</si>
  <si>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</si>
  <si>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</si>
  <si>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</si>
  <si>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</si>
  <si>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</si>
  <si>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</si>
  <si>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</si>
  <si>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2017-2019</t>
  </si>
  <si>
    <t>Felhasználás 2018.12.31-ig</t>
  </si>
  <si>
    <t>Tiszavasvári Város Önkormányzata összesen:</t>
  </si>
  <si>
    <t>Tiszavasvári Polgármesteri Hivatal összesen:</t>
  </si>
  <si>
    <t>MINDÖSSZESEN:</t>
  </si>
  <si>
    <t>MÁK ELECTRA rendszerhez szükséges eszközök</t>
  </si>
  <si>
    <t>2018. évi tény</t>
  </si>
  <si>
    <t>Tiszavasvári Város Önkormányzata 2019. évi saját bevételeinek részletezése</t>
  </si>
  <si>
    <t>Tiszavasvári Város Önkormányzata tulajdonában álló gazdálkodó szervezetek működéséből származó kötelezettségek és részesedések alakulása a 2019. évben</t>
  </si>
  <si>
    <t>Adósságállomány alakulása lejárat, eszközök, bel- és külföldi hitelezők szerinti bontásban 2019. december 31-én</t>
  </si>
  <si>
    <t>2021. után</t>
  </si>
  <si>
    <t>2021</t>
  </si>
  <si>
    <t>Hitel, kölcsön állomány 2019. dec. 31-én</t>
  </si>
  <si>
    <t>Pénzkészlet 2019. január 1-én</t>
  </si>
  <si>
    <t>Záró pénzkészlet 2019. december 31-én</t>
  </si>
  <si>
    <t>K I M U T A T Á S
a 2019. évben céljelleggel juttatott támogatásokról</t>
  </si>
  <si>
    <t>Tervezett      2019</t>
  </si>
  <si>
    <t xml:space="preserve">Tényleges      2019 </t>
  </si>
  <si>
    <t>2022.</t>
  </si>
  <si>
    <t>2022.után</t>
  </si>
  <si>
    <t>2019. évi két TAO pályázat felh.részének a finanszírozása hitel</t>
  </si>
  <si>
    <t>Kossuth Ifjuság úti ker.gyalogátkelőhely kialakítása</t>
  </si>
  <si>
    <t>*:A hitelkeret 2019. december 31.-én lezárásra került.</t>
  </si>
  <si>
    <t>Nincs beszámolója</t>
  </si>
  <si>
    <t>Kimutatás az Európai Uniós forrásból finanszírozott projektekről</t>
  </si>
  <si>
    <t>L</t>
  </si>
  <si>
    <t>M</t>
  </si>
  <si>
    <t>Program azonosítószáma</t>
  </si>
  <si>
    <t>Program megnevezése</t>
  </si>
  <si>
    <t>Támogatói döntés dátuma</t>
  </si>
  <si>
    <t>Támogatási szerződés szerinti költségbontás</t>
  </si>
  <si>
    <t>2019. december 31-ig beérkezett előleg</t>
  </si>
  <si>
    <t>2019. évi kiadás teljesítés bontása</t>
  </si>
  <si>
    <t>2019. december 31-ig teljesített összes kiadás</t>
  </si>
  <si>
    <t>Kormányzati támogatás</t>
  </si>
  <si>
    <t>EU támogatás</t>
  </si>
  <si>
    <t>Összesen (E+F+G)</t>
  </si>
  <si>
    <t>EU támogatás és hazai társfinanszírozás</t>
  </si>
  <si>
    <t>Összesen (J+K)</t>
  </si>
  <si>
    <t>TOP-1.1.3-15-SB1-2016-00033</t>
  </si>
  <si>
    <t>Tiszavasvári Kabay-konyha rekonstrukciója ás agrárlogisztikai pont kialakítása</t>
  </si>
  <si>
    <t xml:space="preserve"> TOP-2.1.3-15-SB1-2016-00024</t>
  </si>
  <si>
    <t>Tiszavasvári város környezetvédelmi-infrastruktura fejlesztése, lakóterület belvízmentesítése</t>
  </si>
  <si>
    <t xml:space="preserve"> TOP-3.2.1-15-SB1-2016-00063</t>
  </si>
  <si>
    <t>A Váci Mihály Gimnázium épületének energetikai korszerűsítése</t>
  </si>
  <si>
    <t>TOP-1.2.1-15-SB1-2016-00018</t>
  </si>
  <si>
    <t>A Nyíri Mezőség turisztikai kínálatának integrált fejlesztése - Természeti és kulturális vonzerők, termékcsomagok fejlesztése a Nyíri Mezőségben</t>
  </si>
  <si>
    <t>TOP-3.2.2-15-SB1-2016-00012</t>
  </si>
  <si>
    <t>EFOP-3.2.9-16-2016-00062</t>
  </si>
  <si>
    <t xml:space="preserve"> A Tiszavasvári Járás közigazgatási területén található köznevelési intézményekben óvodai és iskolai szociális segítő tevékenység fejlesztése (Kornisné Liptay Elza Szociális és Gyermekjóléti Központ)</t>
  </si>
  <si>
    <t>VP6-7.2.1-7.4.1.2-16</t>
  </si>
  <si>
    <t>Külterületi helyi közutak fejlesztése, önkormányzati utak kezeléséhez, állapotjavításához, karbantartásához szükséges erő- és munkagépek beszerzése</t>
  </si>
  <si>
    <t>EFOP-1.2.11-16-2017-00009</t>
  </si>
  <si>
    <t>Esély és otthon - mindkettő lehetséges! Komplex beavatkozások megvalósítása a fiatalok elvándorlásának csökkentése érdekében Tiszavasváriban</t>
  </si>
  <si>
    <t>TOP-7.1.1-16-ERFA-2018-00028</t>
  </si>
  <si>
    <t>Találkozások tere kialakítása Tiszavasváriban</t>
  </si>
  <si>
    <t xml:space="preserve">  2019.02.27.
</t>
  </si>
  <si>
    <t xml:space="preserve"> TOP-2.1.2-15-SB1-2017-00028</t>
  </si>
  <si>
    <t>TOP-5.2.1-15-SB1-2016-00011</t>
  </si>
  <si>
    <t>Komplex felzárkóztató programok Tiszavasvári Külső-Szentmihály városrészen  (megvalósító: Önkormányzat)</t>
  </si>
  <si>
    <t>Komplex felzárkóztató programok Tiszavasvári Külső-Szentmihály városrészen  (megvalósító: Kornisné Központ)</t>
  </si>
  <si>
    <t>TOP-1.1.1-15-SB1-2016-00005</t>
  </si>
  <si>
    <t xml:space="preserve"> TOP-7.1.1-16-H-ESZA-2019-00348</t>
  </si>
  <si>
    <t>Hagyományok a közösségekért - Közösségek a hagyományokért hagyományőrző rendezvények megvalósítása (megvalósító: Egyesített Közművelődési Intézmény és Könyvtár)</t>
  </si>
  <si>
    <t xml:space="preserve"> TOP-7.1.1-16-H-ESZA-2019-00921</t>
  </si>
  <si>
    <t>Hagyományok a közösségekért - Közösségek a hagyományokért hagyományőrző rendezvények megvalósítása (megvalósító: Városi Kincstár)</t>
  </si>
  <si>
    <t>Pályázati forrás terhére foglalkoztatható létszám (fő)</t>
  </si>
  <si>
    <t>GINOP pályázatok (fő)</t>
  </si>
  <si>
    <t>TOP pályázat (fő)</t>
  </si>
  <si>
    <t>Megváltozott munkaképességű munkavállaló foglalkoztatása (fő)</t>
  </si>
  <si>
    <t>Gyakorlati képzés (fő)</t>
  </si>
  <si>
    <t>Tiszavasvári SE 3 TAO pályázat önerő-2017</t>
  </si>
  <si>
    <t>Téli rezsicsökkentés támogatás</t>
  </si>
  <si>
    <t>Esély és otthon mindettő lehetséges pályázat</t>
  </si>
  <si>
    <t>Tiva-Szolg Kft. - önk. cégek beolv. kiadásaira tám.</t>
  </si>
  <si>
    <t>Civil alap - támogatás</t>
  </si>
  <si>
    <t>Fel nem használt rendszeres gyermekvédelmi utalványok visszaküldés</t>
  </si>
  <si>
    <t>Képviselői tiszteletdíj lemondás</t>
  </si>
  <si>
    <t>1.7</t>
  </si>
  <si>
    <t>1.8</t>
  </si>
  <si>
    <t>1.9</t>
  </si>
  <si>
    <t>1.17.</t>
  </si>
  <si>
    <t>II. Tárgyi eszközök (03+08+09+10+11)</t>
  </si>
  <si>
    <t>2. Gépek, berendezések, felszerelések, járművek</t>
  </si>
  <si>
    <t>3. Tenyészállatok</t>
  </si>
  <si>
    <t>4. Beruházások, felújítások</t>
  </si>
  <si>
    <t>5. Tárgyi eszközök értékhelyesbítése</t>
  </si>
  <si>
    <t>III. Befektetett pénzügyi eszközök (13+18+23)</t>
  </si>
  <si>
    <t>1. Tartós részesedések (14+15+16+17)</t>
  </si>
  <si>
    <t>2. Tartós hitelviszonyt megtestesítő értékpapírok (19+20+21+22)</t>
  </si>
  <si>
    <t>3. Befektetett pénzügyi eszközök értékhelyesbítése (24+25+26+27)</t>
  </si>
  <si>
    <t>B) NEMZETI VAGYONBA TARTOZÓ FORGÓESZKÖZÖK (30+31)</t>
  </si>
  <si>
    <t>C) PÉNZESZKÖZÖK (33+34+35+36)</t>
  </si>
  <si>
    <t>D) KÖVETELÉSEK (38+39+40)</t>
  </si>
  <si>
    <t>E) EGYÉB SAJÁTOS ESZKÖZOLDALI ELSZÁMOLÁSOK (42+43+44)</t>
  </si>
  <si>
    <t>ESZKÖZÖK ÖSSZESEN  (29+32+37+41+45+46)</t>
  </si>
  <si>
    <t>Egyéb korrekciós tételek (+,-)</t>
  </si>
  <si>
    <t>Polgármesteri Hivatal</t>
  </si>
  <si>
    <t>Intézmények</t>
  </si>
  <si>
    <t>Összesen</t>
  </si>
  <si>
    <t>Adatok Forintban!</t>
  </si>
  <si>
    <t>Helyi adók és települési adók</t>
  </si>
  <si>
    <t> Az önkormányzati vagyon és az önkormányzatot megillető vagyoni értékű jog értékesítéséből és hasznosításából származó bevétel</t>
  </si>
  <si>
    <t>Egyéb működési célú kiadások (1.6+…+1.17)</t>
  </si>
  <si>
    <t>- Elvonások és befizetések (1.7+1.8+1.9)</t>
  </si>
  <si>
    <t>- A helyi önkormányzatok előző évi elszámolásából származó kiadások</t>
  </si>
  <si>
    <t>- A helyi önkormányzatok törvényi előíráson alapuló befizetései</t>
  </si>
  <si>
    <t>- Egyéb elvonások, befizetések</t>
  </si>
  <si>
    <t>- Működési célú garancia- és kezességvállalásból származó kifizetés államháztartáson belülre</t>
  </si>
  <si>
    <t>- Működési célú visszatérítendő támogatások, kölcsönök törlesztése államháztartáson belülre</t>
  </si>
  <si>
    <t>-  Egyéb működési célú támogatások államháztartáson belülre</t>
  </si>
  <si>
    <t>- Működési célú visszatérítendő támogatások, kölcsönök nyújtása államháztartáson belülre</t>
  </si>
  <si>
    <t>- Működési célú garancia- és kezességvállalásból származó kifizetés államháztartáson kívülre</t>
  </si>
  <si>
    <t>- Működési célú visszatérítendő támogatások, kölcsönök nyújtása államháztartáson kívülre</t>
  </si>
  <si>
    <t>- Árkiegészítések, ártámogatások</t>
  </si>
  <si>
    <t>- Kamattámogatások</t>
  </si>
  <si>
    <t>- Egyéb működési célú támogatások államháztartáson kívülre</t>
  </si>
  <si>
    <t>1.18.</t>
  </si>
  <si>
    <t>Egyéb működési célú kiadások (1.6+1.10+…+1.1.8)</t>
  </si>
  <si>
    <t>2019. év</t>
  </si>
  <si>
    <r>
      <t xml:space="preserve">„0”-ra leírt eszközök </t>
    </r>
    <r>
      <rPr>
        <i/>
        <sz val="8"/>
        <rFont val="Times New Roman"/>
        <family val="1"/>
        <charset val="238"/>
      </rPr>
      <t>(kis értékű tárgyi eszközök nélkül)</t>
    </r>
  </si>
  <si>
    <t>- Kis értékű informatikai és egyéb tárgyi eszközök beszerzése</t>
  </si>
  <si>
    <t>- Számítógép, office programcsomag és nyomtató beszerzés a Sportcsarnokba</t>
  </si>
  <si>
    <t>- Étkezési ügyintéző részére nyomtató beszerzése (csere, a régi nyomtató elromlott)</t>
  </si>
  <si>
    <t>- 3 db kártyaolvasó (laptophoz)</t>
  </si>
  <si>
    <t>- Mobiltelefon beszerzése</t>
  </si>
  <si>
    <t>- Informatikai eszközök beszerzése (nyomtató)</t>
  </si>
  <si>
    <t>- Mobiltelefonok beszerzése</t>
  </si>
  <si>
    <t>- Udvari játék csúszdával, gyermekcsúszda beszerzése</t>
  </si>
  <si>
    <t>- Gyermekbútorok beszerzése (fektetők, kör alakú asztal, félkör alakú asztal, szék)</t>
  </si>
  <si>
    <t>- Árnyékoló beszerzése (terasz, csoportszoba)</t>
  </si>
  <si>
    <t>- Kis értékű informatikai és egyéb tárgyi eszközök beszerzése (gurulós szeméttároló, vízforraló, kávéfőző, szerszámos szekrény, almatura, vasaló, porszívó)</t>
  </si>
  <si>
    <t>- Vérnyomásmérő, elsősegély dobozok beszerzése</t>
  </si>
  <si>
    <t>- Mosógép beszerzése (1db Varázsceruza, 1db Fülemüle)</t>
  </si>
  <si>
    <t>- Bútorvásárlás a gyermekrészlegre (Könyvtár)</t>
  </si>
  <si>
    <t xml:space="preserve">- Könyvtári könyvek beszerzése (Könyvtár) </t>
  </si>
  <si>
    <t>- Könyvtári könyvek beszerzése (Szja 1%-ának felajánlásából)</t>
  </si>
  <si>
    <t>- Könyvtári könyvek beszerzése érdekeltségnövelő támogatásból</t>
  </si>
  <si>
    <t>- Informatikai eszközök beszerzése érdekeltségnövelő támogatásból</t>
  </si>
  <si>
    <t>- Hangtechnikai berendezések beszerzése könyvtári érdekeltségnövelő támogatásból</t>
  </si>
  <si>
    <t>- Öhönforgató verseny megrendezéséhez szükséges eszközök beszerzése</t>
  </si>
  <si>
    <t>- Tárgyi eszközök beszerzése közművelődési érdekeltségnövelő támogatásból</t>
  </si>
  <si>
    <t>- Informatikai eszközök beszerzése (nyomtató-fénymásoló iskolai szoc.munka)</t>
  </si>
  <si>
    <t>- Salgo polc 2db</t>
  </si>
  <si>
    <t>- Munkaruha (esőkabát 10db, vízhatlan dzseki 7db)</t>
  </si>
  <si>
    <t>- Játékeszközök, tornaszerek (iskolai szoc.munka)</t>
  </si>
  <si>
    <t>- Telefonkészülék 2db</t>
  </si>
  <si>
    <t>- Vízhatlan dzseki 9db</t>
  </si>
  <si>
    <t>- Biciklis kosár 12db</t>
  </si>
  <si>
    <t>- Telefonkészülék 10db</t>
  </si>
  <si>
    <t>- Telefonkészülék 1db</t>
  </si>
  <si>
    <t>- Munkakabát 7db</t>
  </si>
  <si>
    <t>- Informatikai eszközök beszerzése</t>
  </si>
  <si>
    <t>Pályázat</t>
  </si>
  <si>
    <t>- EFOP pályázat informatikai eszközök beszerzése</t>
  </si>
  <si>
    <t>- TOP pályázat egyéb tárgyi eszköz beszerzése</t>
  </si>
  <si>
    <t>Gyakorlati oktatás</t>
  </si>
  <si>
    <t>- Ápolási és egyéb tárgyi eszközök (ágynemű, ápolási eszközök, ágyak, stb.) beszerzése 2018.évi maradványból</t>
  </si>
  <si>
    <t>- Ápolási és egyéb tárgyi eszközök beszerzése 2019.évi bevétel terhére</t>
  </si>
  <si>
    <t>- Kis értékű informatikai és egyéb tárgyi eszközök beszerzése többletbevételből</t>
  </si>
  <si>
    <t>Idős, fogytékos ellátás; szocétkeztetés, vállalkozási tevékenység</t>
  </si>
  <si>
    <t>- 2db mobiltelefon beszerzése vezetők részére</t>
  </si>
  <si>
    <t>- Konyhai eszközök beszerzése</t>
  </si>
  <si>
    <t>- Karbantartási eszközök beszerzése</t>
  </si>
  <si>
    <t>- 2db forgószék beszerzése</t>
  </si>
  <si>
    <t>- Kis értékű egyéb tárgyi eszköz beszerzése többletbevételből</t>
  </si>
  <si>
    <t>- Főzőüst beszerzése</t>
  </si>
  <si>
    <t>Támogató szolgálat</t>
  </si>
  <si>
    <t>- 1db mobiltelefon beszerzése</t>
  </si>
  <si>
    <t>Jelzőrendszeres házi segítségnyújtás</t>
  </si>
  <si>
    <t>- 10db jelzőkészülék beszerzése</t>
  </si>
  <si>
    <t>- Informatikai eszközök beszerzése (számítógép, szoftver)</t>
  </si>
  <si>
    <t>- Mosó-és szárítógép beszerzése</t>
  </si>
  <si>
    <t>- Munkaruha juttatás (kihordási idő 3 év)</t>
  </si>
  <si>
    <t>- Telefonkészülék beszerzése</t>
  </si>
  <si>
    <t>- Homokozók beszerzése (3db)</t>
  </si>
  <si>
    <t>- Csoportszobai játéktartó szekrény beszerzése</t>
  </si>
  <si>
    <t>- Szőnyegek beszerzése csoportszobákba (4db)</t>
  </si>
  <si>
    <t>- Konyhai eszközök beszerzése (mosogatószer adagoló, edények, tányérok…)</t>
  </si>
  <si>
    <t>Összesen (1+3)</t>
  </si>
  <si>
    <t>GINOP pályázat és nyári diákmunka (fő)</t>
  </si>
  <si>
    <t>Összesen (fő)</t>
  </si>
  <si>
    <t>2.1 melléklet a 17/2020. (VII.13.) önkormányzati rendelethez</t>
  </si>
  <si>
    <t>2.2. melléklet a 17/2020. (VII.13.) önkormányzati rendelethez</t>
  </si>
  <si>
    <t>4. melléklet a 17/2020. (VII.13.) önkormányzati rendelethez</t>
  </si>
  <si>
    <t>5. melléklet a 17/2020. (VII.13.) önkormányzati rendelethez</t>
  </si>
  <si>
    <t>6. melléklet a 17/2020. (VII.13.) önkormányzati rendelethez</t>
  </si>
  <si>
    <t>7.1. melléklet a 17/2020. (VII.13.) önkormányzati rendelethez</t>
  </si>
  <si>
    <t>7.2. melléklet a 17/2020. (VII.13.) önkormányzati rendelethez</t>
  </si>
  <si>
    <t>7.3. melléklet a 17/2020. (VII.13.) önkormányzati rendelethez</t>
  </si>
  <si>
    <t>7.4. melléklet a 17/2020. (VII.13.) önkormányzati rendelethez</t>
  </si>
  <si>
    <t>7.5. melléklet a 17/2020. (VII.13.) önkormányzati rendelethez</t>
  </si>
  <si>
    <t>7.6. melléklet a 17/2020. (VII.13.) önkormányzati rendelethez</t>
  </si>
  <si>
    <t>2. számú tájékoztató tábla a 17/2020. (VII.13.) önkormányzati rendelethez</t>
  </si>
  <si>
    <t>6.számú tájékoztató tábla a 17/2020. (VII.13.) önkormányzati rendelethez</t>
  </si>
  <si>
    <t>7. számú tájékoztató tábla a 17/2020. (VII.13.) önkormányzati rendelethez</t>
  </si>
  <si>
    <t>10. számú tájékoztató tábla a 17/2020. (VII.13.)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</si>
</sst>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\ &quot;Ft&quot;;[Red]\-#,##0\ &quot;Ft&quot;"/>
    <numFmt numFmtId="165" formatCode="_-* #,##0.00\ _F_t_-;\-* #,##0.00\ _F_t_-;_-* &quot;-&quot;??\ _F_t_-;_-@_-"/>
    <numFmt numFmtId="166" formatCode="_-* #,##0\ _F_t_-;\-* #,##0\ _F_t_-;_-* &quot;-&quot;??\ _F_t_-;_-@_-"/>
    <numFmt numFmtId="167" formatCode="#,##0.0"/>
    <numFmt numFmtId="168" formatCode="#,###"/>
    <numFmt numFmtId="169" formatCode="#"/>
    <numFmt numFmtId="170" formatCode="00"/>
    <numFmt numFmtId="171" formatCode="#,###\ _F_t;\-#,###\ _F_t"/>
    <numFmt numFmtId="172" formatCode="#,###__"/>
    <numFmt numFmtId="173" formatCode="#,###__;\-#,###__"/>
    <numFmt numFmtId="174" formatCode="#,##0\ [$Ft-40E]"/>
  </numFmts>
  <fonts count="112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6"/>
      <name val="Times New Roman CE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Arial"/>
      <family val="2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8"/>
      <color indexed="10"/>
      <name val="Times New Roman CE"/>
      <charset val="238"/>
    </font>
    <font>
      <sz val="10"/>
      <color indexed="10"/>
      <name val="Times New Roman CE"/>
      <charset val="238"/>
    </font>
    <font>
      <b/>
      <sz val="11"/>
      <name val="Times New Roman CE"/>
      <charset val="238"/>
    </font>
    <font>
      <sz val="16"/>
      <color indexed="10"/>
      <name val="Times New Roman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color indexed="10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theme="1"/>
      <name val="Times New Roman CE"/>
      <family val="1"/>
      <charset val="238"/>
    </font>
    <font>
      <sz val="11"/>
      <name val="Times New Roman CE"/>
      <charset val="238"/>
    </font>
    <font>
      <b/>
      <u/>
      <sz val="10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0"/>
      <color rgb="FFFF0000"/>
      <name val="Times New Roman CE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u/>
      <sz val="10"/>
      <name val="Times New Roman"/>
      <family val="1"/>
      <charset val="238"/>
    </font>
    <font>
      <sz val="10"/>
      <color rgb="FFFF0000"/>
      <name val="Times New Roman CE"/>
      <charset val="238"/>
    </font>
    <font>
      <b/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Times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1"/>
      <name val="Times New Roman CE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</borders>
  <cellStyleXfs count="183">
    <xf numFmtId="0" fontId="0" fillId="0" borderId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0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0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49" fillId="18" borderId="0" applyNumberFormat="0" applyBorder="0" applyAlignment="0" applyProtection="0"/>
    <xf numFmtId="0" fontId="37" fillId="11" borderId="1" applyNumberFormat="0" applyAlignment="0" applyProtection="0"/>
    <xf numFmtId="0" fontId="51" fillId="19" borderId="1" applyNumberFormat="0" applyAlignment="0" applyProtection="0"/>
    <xf numFmtId="0" fontId="42" fillId="14" borderId="2" applyNumberFormat="0" applyAlignment="0" applyProtection="0"/>
    <xf numFmtId="0" fontId="38" fillId="0" borderId="0" applyNumberFormat="0" applyFill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14" borderId="2" applyNumberFormat="0" applyAlignment="0" applyProtection="0"/>
    <xf numFmtId="0" fontId="47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5" fillId="20" borderId="0" applyNumberFormat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19" fillId="0" borderId="0"/>
    <xf numFmtId="0" fontId="44" fillId="0" borderId="6" applyNumberFormat="0" applyFill="0" applyAlignment="0" applyProtection="0"/>
    <xf numFmtId="0" fontId="37" fillId="11" borderId="1" applyNumberFormat="0" applyAlignment="0" applyProtection="0"/>
    <xf numFmtId="0" fontId="28" fillId="6" borderId="7" applyNumberFormat="0" applyFont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45" fillId="20" borderId="0" applyNumberFormat="0" applyBorder="0" applyAlignment="0" applyProtection="0"/>
    <xf numFmtId="0" fontId="46" fillId="19" borderId="8" applyNumberFormat="0" applyAlignment="0" applyProtection="0"/>
    <xf numFmtId="0" fontId="44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35" fillId="0" borderId="0"/>
    <xf numFmtId="0" fontId="28" fillId="0" borderId="0"/>
    <xf numFmtId="0" fontId="20" fillId="0" borderId="0"/>
    <xf numFmtId="0" fontId="30" fillId="0" borderId="0"/>
    <xf numFmtId="0" fontId="28" fillId="0" borderId="0"/>
    <xf numFmtId="0" fontId="28" fillId="0" borderId="0"/>
    <xf numFmtId="0" fontId="62" fillId="0" borderId="0"/>
    <xf numFmtId="0" fontId="28" fillId="0" borderId="0"/>
    <xf numFmtId="0" fontId="28" fillId="0" borderId="0"/>
    <xf numFmtId="0" fontId="28" fillId="6" borderId="7" applyNumberFormat="0" applyFont="0" applyAlignment="0" applyProtection="0"/>
    <xf numFmtId="0" fontId="46" fillId="19" borderId="8" applyNumberFormat="0" applyAlignment="0" applyProtection="0"/>
    <xf numFmtId="0" fontId="48" fillId="0" borderId="9" applyNumberFormat="0" applyFill="0" applyAlignment="0" applyProtection="0"/>
    <xf numFmtId="0" fontId="49" fillId="18" borderId="0" applyNumberFormat="0" applyBorder="0" applyAlignment="0" applyProtection="0"/>
    <xf numFmtId="0" fontId="50" fillId="11" borderId="0" applyNumberFormat="0" applyBorder="0" applyAlignment="0" applyProtection="0"/>
    <xf numFmtId="0" fontId="51" fillId="19" borderId="1" applyNumberFormat="0" applyAlignment="0" applyProtection="0"/>
    <xf numFmtId="0" fontId="38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28" fillId="0" borderId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0" fontId="3" fillId="0" borderId="0"/>
    <xf numFmtId="0" fontId="8" fillId="0" borderId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4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0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7" fillId="11" borderId="1" applyNumberFormat="0" applyAlignment="0" applyProtection="0"/>
    <xf numFmtId="0" fontId="38" fillId="0" borderId="0" applyNumberFormat="0" applyFill="0" applyBorder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14" borderId="2" applyNumberFormat="0" applyAlignment="0" applyProtection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28" fillId="6" borderId="7" applyNumberFormat="0" applyFont="0" applyAlignment="0" applyProtection="0"/>
    <xf numFmtId="0" fontId="45" fillId="20" borderId="0" applyNumberFormat="0" applyBorder="0" applyAlignment="0" applyProtection="0"/>
    <xf numFmtId="0" fontId="46" fillId="19" borderId="8" applyNumberFormat="0" applyAlignment="0" applyProtection="0"/>
    <xf numFmtId="0" fontId="47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9" fillId="18" borderId="0" applyNumberFormat="0" applyBorder="0" applyAlignment="0" applyProtection="0"/>
    <xf numFmtId="0" fontId="50" fillId="11" borderId="0" applyNumberFormat="0" applyBorder="0" applyAlignment="0" applyProtection="0"/>
    <xf numFmtId="0" fontId="51" fillId="19" borderId="1" applyNumberFormat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</cellStyleXfs>
  <cellXfs count="1266">
    <xf numFmtId="0" fontId="0" fillId="0" borderId="0" xfId="0"/>
    <xf numFmtId="0" fontId="14" fillId="0" borderId="10" xfId="102" applyFont="1" applyFill="1" applyBorder="1" applyAlignment="1" applyProtection="1">
      <alignment horizontal="center" vertical="center" wrapText="1"/>
    </xf>
    <xf numFmtId="0" fontId="14" fillId="0" borderId="11" xfId="102" applyFont="1" applyFill="1" applyBorder="1" applyAlignment="1" applyProtection="1">
      <alignment horizontal="center" vertical="center" wrapText="1"/>
    </xf>
    <xf numFmtId="0" fontId="14" fillId="0" borderId="12" xfId="102" applyFont="1" applyFill="1" applyBorder="1" applyAlignment="1" applyProtection="1">
      <alignment horizontal="left" vertical="center" wrapText="1" indent="1"/>
    </xf>
    <xf numFmtId="0" fontId="14" fillId="0" borderId="10" xfId="102" applyFont="1" applyFill="1" applyBorder="1" applyAlignment="1" applyProtection="1">
      <alignment horizontal="left" vertical="center" wrapText="1" indent="1"/>
    </xf>
    <xf numFmtId="0" fontId="14" fillId="0" borderId="11" xfId="102" applyFont="1" applyFill="1" applyBorder="1" applyAlignment="1" applyProtection="1">
      <alignment horizontal="left" vertical="center" wrapText="1" indent="1"/>
    </xf>
    <xf numFmtId="49" fontId="13" fillId="0" borderId="13" xfId="102" applyNumberFormat="1" applyFont="1" applyFill="1" applyBorder="1" applyAlignment="1" applyProtection="1">
      <alignment horizontal="left" vertical="center" wrapText="1" indent="1"/>
    </xf>
    <xf numFmtId="0" fontId="13" fillId="0" borderId="14" xfId="102" applyFont="1" applyFill="1" applyBorder="1" applyAlignment="1" applyProtection="1">
      <alignment horizontal="left" vertical="center" wrapText="1" indent="1"/>
    </xf>
    <xf numFmtId="49" fontId="13" fillId="0" borderId="15" xfId="102" applyNumberFormat="1" applyFont="1" applyFill="1" applyBorder="1" applyAlignment="1" applyProtection="1">
      <alignment horizontal="left" vertical="center" wrapText="1" indent="1"/>
    </xf>
    <xf numFmtId="0" fontId="13" fillId="0" borderId="16" xfId="102" applyFont="1" applyFill="1" applyBorder="1" applyAlignment="1" applyProtection="1">
      <alignment horizontal="left" vertical="center" wrapText="1" indent="1"/>
    </xf>
    <xf numFmtId="49" fontId="13" fillId="0" borderId="17" xfId="102" applyNumberFormat="1" applyFont="1" applyFill="1" applyBorder="1" applyAlignment="1" applyProtection="1">
      <alignment horizontal="left" vertical="center" wrapText="1" indent="1"/>
    </xf>
    <xf numFmtId="0" fontId="13" fillId="0" borderId="18" xfId="102" applyFont="1" applyFill="1" applyBorder="1" applyAlignment="1" applyProtection="1">
      <alignment horizontal="left" vertical="center" wrapText="1" indent="1"/>
    </xf>
    <xf numFmtId="49" fontId="13" fillId="0" borderId="19" xfId="102" applyNumberFormat="1" applyFont="1" applyFill="1" applyBorder="1" applyAlignment="1" applyProtection="1">
      <alignment horizontal="left" vertical="center" wrapText="1" indent="1"/>
    </xf>
    <xf numFmtId="49" fontId="13" fillId="0" borderId="20" xfId="102" applyNumberFormat="1" applyFont="1" applyFill="1" applyBorder="1" applyAlignment="1" applyProtection="1">
      <alignment horizontal="left" vertical="center" wrapText="1" indent="1"/>
    </xf>
    <xf numFmtId="0" fontId="13" fillId="0" borderId="21" xfId="102" applyFont="1" applyFill="1" applyBorder="1" applyAlignment="1" applyProtection="1">
      <alignment horizontal="left" vertical="center" wrapText="1" indent="1"/>
    </xf>
    <xf numFmtId="49" fontId="13" fillId="0" borderId="22" xfId="102" applyNumberFormat="1" applyFont="1" applyFill="1" applyBorder="1" applyAlignment="1" applyProtection="1">
      <alignment horizontal="left" vertical="center" wrapText="1" indent="1"/>
    </xf>
    <xf numFmtId="0" fontId="13" fillId="0" borderId="23" xfId="102" applyFont="1" applyFill="1" applyBorder="1" applyAlignment="1" applyProtection="1">
      <alignment horizontal="left" vertical="center" wrapText="1" indent="1"/>
    </xf>
    <xf numFmtId="0" fontId="13" fillId="0" borderId="0" xfId="102" applyFont="1" applyFill="1" applyBorder="1" applyAlignment="1" applyProtection="1">
      <alignment horizontal="left" vertical="center" wrapText="1" indent="1"/>
    </xf>
    <xf numFmtId="0" fontId="13" fillId="0" borderId="24" xfId="102" applyFont="1" applyFill="1" applyBorder="1" applyAlignment="1" applyProtection="1">
      <alignment horizontal="left" vertical="center" wrapText="1" indent="1"/>
    </xf>
    <xf numFmtId="0" fontId="14" fillId="0" borderId="11" xfId="102" applyFont="1" applyFill="1" applyBorder="1" applyAlignment="1" applyProtection="1">
      <alignment vertical="center" wrapText="1"/>
    </xf>
    <xf numFmtId="0" fontId="13" fillId="0" borderId="16" xfId="102" applyFont="1" applyFill="1" applyBorder="1" applyAlignment="1" applyProtection="1">
      <alignment horizontal="left" indent="6"/>
    </xf>
    <xf numFmtId="0" fontId="13" fillId="0" borderId="16" xfId="102" applyFont="1" applyFill="1" applyBorder="1" applyAlignment="1" applyProtection="1">
      <alignment horizontal="left" vertical="center" wrapText="1" indent="6"/>
    </xf>
    <xf numFmtId="0" fontId="13" fillId="0" borderId="24" xfId="102" applyFont="1" applyFill="1" applyBorder="1" applyAlignment="1" applyProtection="1">
      <alignment horizontal="left" vertical="center" wrapText="1" indent="6"/>
    </xf>
    <xf numFmtId="0" fontId="22" fillId="0" borderId="25" xfId="107" applyFont="1" applyFill="1" applyBorder="1" applyAlignment="1" applyProtection="1">
      <alignment horizontal="center" vertical="center" wrapText="1"/>
    </xf>
    <xf numFmtId="0" fontId="22" fillId="0" borderId="26" xfId="107" applyFont="1" applyFill="1" applyBorder="1" applyAlignment="1" applyProtection="1">
      <alignment horizontal="center" vertical="center" wrapText="1"/>
    </xf>
    <xf numFmtId="0" fontId="30" fillId="0" borderId="0" xfId="102" applyFill="1" applyProtection="1"/>
    <xf numFmtId="168" fontId="52" fillId="0" borderId="27" xfId="102" applyNumberFormat="1" applyFont="1" applyFill="1" applyBorder="1" applyAlignment="1" applyProtection="1">
      <alignment vertical="center"/>
    </xf>
    <xf numFmtId="0" fontId="53" fillId="0" borderId="27" xfId="107" applyFont="1" applyFill="1" applyBorder="1" applyAlignment="1" applyProtection="1">
      <alignment horizontal="right" vertical="center"/>
    </xf>
    <xf numFmtId="0" fontId="22" fillId="0" borderId="28" xfId="102" applyFont="1" applyFill="1" applyBorder="1" applyAlignment="1" applyProtection="1">
      <alignment horizontal="center" vertical="center" wrapText="1"/>
    </xf>
    <xf numFmtId="0" fontId="22" fillId="0" borderId="29" xfId="102" applyFont="1" applyFill="1" applyBorder="1" applyAlignment="1" applyProtection="1">
      <alignment horizontal="center" vertical="center" wrapText="1"/>
    </xf>
    <xf numFmtId="0" fontId="14" fillId="0" borderId="30" xfId="102" applyFont="1" applyFill="1" applyBorder="1" applyAlignment="1" applyProtection="1">
      <alignment horizontal="center" vertical="center" wrapText="1"/>
    </xf>
    <xf numFmtId="0" fontId="13" fillId="0" borderId="0" xfId="102" applyFont="1" applyFill="1" applyProtection="1"/>
    <xf numFmtId="168" fontId="14" fillId="0" borderId="11" xfId="102" applyNumberFormat="1" applyFont="1" applyFill="1" applyBorder="1" applyAlignment="1" applyProtection="1">
      <alignment horizontal="right" vertical="center" wrapText="1" indent="1"/>
    </xf>
    <xf numFmtId="168" fontId="14" fillId="0" borderId="30" xfId="102" applyNumberFormat="1" applyFont="1" applyFill="1" applyBorder="1" applyAlignment="1" applyProtection="1">
      <alignment horizontal="right" vertical="center" wrapText="1" indent="1"/>
    </xf>
    <xf numFmtId="0" fontId="9" fillId="0" borderId="0" xfId="102" applyFont="1" applyFill="1" applyProtection="1"/>
    <xf numFmtId="0" fontId="57" fillId="0" borderId="18" xfId="107" applyFont="1" applyBorder="1" applyAlignment="1" applyProtection="1">
      <alignment horizontal="left" wrapText="1" indent="1"/>
    </xf>
    <xf numFmtId="168" fontId="13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16" xfId="107" applyFont="1" applyBorder="1" applyAlignment="1" applyProtection="1">
      <alignment horizontal="left" wrapText="1" indent="1"/>
    </xf>
    <xf numFmtId="168" fontId="1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24" xfId="107" applyFont="1" applyBorder="1" applyAlignment="1" applyProtection="1">
      <alignment horizontal="left" wrapText="1" indent="1"/>
    </xf>
    <xf numFmtId="168" fontId="13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11" xfId="107" applyFont="1" applyBorder="1" applyAlignment="1" applyProtection="1">
      <alignment horizontal="left" vertical="center" wrapText="1" indent="1"/>
    </xf>
    <xf numFmtId="0" fontId="57" fillId="0" borderId="24" xfId="107" applyFont="1" applyBorder="1" applyAlignment="1" applyProtection="1">
      <alignment horizontal="left" vertical="center" wrapText="1" indent="1"/>
    </xf>
    <xf numFmtId="168" fontId="15" fillId="0" borderId="11" xfId="102" applyNumberFormat="1" applyFont="1" applyFill="1" applyBorder="1" applyAlignment="1" applyProtection="1">
      <alignment horizontal="right" vertical="center" wrapText="1" indent="1"/>
    </xf>
    <xf numFmtId="168" fontId="15" fillId="0" borderId="30" xfId="102" applyNumberFormat="1" applyFont="1" applyFill="1" applyBorder="1" applyAlignment="1" applyProtection="1">
      <alignment horizontal="right" vertical="center" wrapText="1" indent="1"/>
    </xf>
    <xf numFmtId="168" fontId="13" fillId="0" borderId="18" xfId="102" applyNumberFormat="1" applyFont="1" applyFill="1" applyBorder="1" applyAlignment="1" applyProtection="1">
      <alignment horizontal="right" vertical="center" wrapText="1" indent="1"/>
    </xf>
    <xf numFmtId="168" fontId="2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10" xfId="107" applyFont="1" applyBorder="1" applyAlignment="1" applyProtection="1">
      <alignment vertical="center" wrapText="1"/>
    </xf>
    <xf numFmtId="0" fontId="57" fillId="0" borderId="24" xfId="107" applyFont="1" applyBorder="1" applyAlignment="1" applyProtection="1">
      <alignment vertical="center" wrapText="1"/>
    </xf>
    <xf numFmtId="0" fontId="57" fillId="0" borderId="17" xfId="107" applyFont="1" applyBorder="1" applyAlignment="1" applyProtection="1">
      <alignment wrapText="1"/>
    </xf>
    <xf numFmtId="0" fontId="57" fillId="0" borderId="15" xfId="107" applyFont="1" applyBorder="1" applyAlignment="1" applyProtection="1">
      <alignment wrapText="1"/>
    </xf>
    <xf numFmtId="0" fontId="57" fillId="0" borderId="19" xfId="107" applyFont="1" applyBorder="1" applyAlignment="1" applyProtection="1">
      <alignment vertical="center" wrapText="1"/>
    </xf>
    <xf numFmtId="168" fontId="14" fillId="0" borderId="11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11" xfId="107" applyFont="1" applyBorder="1" applyAlignment="1" applyProtection="1">
      <alignment vertical="center" wrapText="1"/>
    </xf>
    <xf numFmtId="0" fontId="60" fillId="0" borderId="35" xfId="107" applyFont="1" applyBorder="1" applyAlignment="1" applyProtection="1">
      <alignment vertical="center" wrapText="1"/>
    </xf>
    <xf numFmtId="0" fontId="63" fillId="0" borderId="0" xfId="107" applyFont="1" applyBorder="1" applyAlignment="1" applyProtection="1">
      <alignment horizontal="left" vertical="center" wrapText="1" indent="1"/>
    </xf>
    <xf numFmtId="168" fontId="33" fillId="0" borderId="0" xfId="102" applyNumberFormat="1" applyFont="1" applyFill="1" applyBorder="1" applyAlignment="1" applyProtection="1">
      <alignment horizontal="right" vertical="center" wrapText="1" indent="1"/>
    </xf>
    <xf numFmtId="168" fontId="52" fillId="0" borderId="27" xfId="102" applyNumberFormat="1" applyFont="1" applyFill="1" applyBorder="1" applyAlignment="1" applyProtection="1"/>
    <xf numFmtId="0" fontId="53" fillId="0" borderId="27" xfId="107" applyFont="1" applyFill="1" applyBorder="1" applyAlignment="1" applyProtection="1">
      <alignment horizontal="right"/>
    </xf>
    <xf numFmtId="0" fontId="30" fillId="0" borderId="0" xfId="102" applyFill="1" applyAlignment="1" applyProtection="1"/>
    <xf numFmtId="0" fontId="14" fillId="0" borderId="36" xfId="102" applyFont="1" applyFill="1" applyBorder="1" applyAlignment="1" applyProtection="1">
      <alignment horizontal="center" vertical="center" wrapText="1"/>
    </xf>
    <xf numFmtId="0" fontId="14" fillId="0" borderId="25" xfId="102" applyFont="1" applyFill="1" applyBorder="1" applyAlignment="1" applyProtection="1">
      <alignment vertical="center" wrapText="1"/>
    </xf>
    <xf numFmtId="168" fontId="14" fillId="0" borderId="25" xfId="102" applyNumberFormat="1" applyFont="1" applyFill="1" applyBorder="1" applyAlignment="1" applyProtection="1">
      <alignment horizontal="right" vertical="center" wrapText="1" indent="1"/>
    </xf>
    <xf numFmtId="168" fontId="14" fillId="0" borderId="37" xfId="102" applyNumberFormat="1" applyFont="1" applyFill="1" applyBorder="1" applyAlignment="1" applyProtection="1">
      <alignment horizontal="right" vertical="center" wrapText="1" indent="1"/>
    </xf>
    <xf numFmtId="168" fontId="13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8" xfId="102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8" xfId="102" applyFont="1" applyFill="1" applyBorder="1" applyAlignment="1" applyProtection="1">
      <alignment horizontal="left" vertical="center" wrapText="1" indent="6"/>
    </xf>
    <xf numFmtId="168" fontId="13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9" xfId="102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16" xfId="107" applyFont="1" applyBorder="1" applyAlignment="1" applyProtection="1">
      <alignment horizontal="left" vertical="center" wrapText="1" indent="1"/>
    </xf>
    <xf numFmtId="0" fontId="13" fillId="0" borderId="18" xfId="102" applyFont="1" applyFill="1" applyBorder="1" applyAlignment="1" applyProtection="1">
      <alignment horizontal="left" vertical="center" wrapText="1" indent="6"/>
    </xf>
    <xf numFmtId="0" fontId="30" fillId="0" borderId="0" xfId="102" applyFill="1" applyAlignment="1" applyProtection="1">
      <alignment horizontal="left" vertical="center" indent="1"/>
    </xf>
    <xf numFmtId="0" fontId="15" fillId="0" borderId="11" xfId="102" applyFont="1" applyFill="1" applyBorder="1" applyAlignment="1" applyProtection="1">
      <alignment horizontal="left" vertical="center" wrapText="1" indent="1"/>
    </xf>
    <xf numFmtId="168" fontId="60" fillId="0" borderId="30" xfId="107" applyNumberFormat="1" applyFont="1" applyBorder="1" applyAlignment="1" applyProtection="1">
      <alignment horizontal="right" vertical="center" wrapText="1" indent="1"/>
    </xf>
    <xf numFmtId="0" fontId="54" fillId="0" borderId="0" xfId="102" applyFont="1" applyFill="1" applyProtection="1"/>
    <xf numFmtId="0" fontId="55" fillId="0" borderId="0" xfId="102" applyFont="1" applyFill="1" applyProtection="1"/>
    <xf numFmtId="168" fontId="63" fillId="0" borderId="30" xfId="107" quotePrefix="1" applyNumberFormat="1" applyFont="1" applyBorder="1" applyAlignment="1" applyProtection="1">
      <alignment horizontal="right" vertical="center" wrapText="1" indent="1"/>
    </xf>
    <xf numFmtId="0" fontId="60" fillId="0" borderId="34" xfId="107" applyFont="1" applyBorder="1" applyAlignment="1" applyProtection="1">
      <alignment horizontal="left" vertical="center" wrapText="1" indent="1"/>
    </xf>
    <xf numFmtId="0" fontId="63" fillId="0" borderId="35" xfId="107" applyFont="1" applyBorder="1" applyAlignment="1" applyProtection="1">
      <alignment horizontal="left" vertical="center" wrapText="1" indent="1"/>
    </xf>
    <xf numFmtId="168" fontId="52" fillId="0" borderId="27" xfId="102" applyNumberFormat="1" applyFont="1" applyFill="1" applyBorder="1" applyAlignment="1" applyProtection="1">
      <alignment horizontal="left" vertical="center"/>
    </xf>
    <xf numFmtId="0" fontId="30" fillId="0" borderId="0" xfId="102" applyFont="1" applyFill="1" applyAlignment="1" applyProtection="1">
      <alignment horizontal="right" vertical="center" indent="1"/>
    </xf>
    <xf numFmtId="168" fontId="14" fillId="0" borderId="36" xfId="102" applyNumberFormat="1" applyFont="1" applyFill="1" applyBorder="1" applyAlignment="1" applyProtection="1">
      <alignment horizontal="right" vertical="center" wrapText="1" indent="1"/>
    </xf>
    <xf numFmtId="0" fontId="30" fillId="0" borderId="0" xfId="102" applyFont="1" applyFill="1" applyProtection="1"/>
    <xf numFmtId="168" fontId="28" fillId="0" borderId="0" xfId="107" applyNumberFormat="1" applyFill="1" applyAlignment="1" applyProtection="1">
      <alignment vertical="center" wrapText="1"/>
    </xf>
    <xf numFmtId="168" fontId="28" fillId="0" borderId="0" xfId="107" applyNumberFormat="1" applyFill="1" applyAlignment="1" applyProtection="1">
      <alignment horizontal="center" vertical="center" wrapText="1"/>
    </xf>
    <xf numFmtId="168" fontId="53" fillId="0" borderId="0" xfId="107" applyNumberFormat="1" applyFont="1" applyFill="1" applyAlignment="1" applyProtection="1">
      <alignment horizontal="right" vertical="center"/>
    </xf>
    <xf numFmtId="168" fontId="22" fillId="0" borderId="10" xfId="107" applyNumberFormat="1" applyFont="1" applyFill="1" applyBorder="1" applyAlignment="1" applyProtection="1">
      <alignment horizontal="centerContinuous" vertical="center" wrapText="1"/>
    </xf>
    <xf numFmtId="168" fontId="22" fillId="0" borderId="11" xfId="107" applyNumberFormat="1" applyFont="1" applyFill="1" applyBorder="1" applyAlignment="1" applyProtection="1">
      <alignment horizontal="centerContinuous" vertical="center" wrapText="1"/>
    </xf>
    <xf numFmtId="168" fontId="22" fillId="0" borderId="36" xfId="107" applyNumberFormat="1" applyFont="1" applyFill="1" applyBorder="1" applyAlignment="1" applyProtection="1">
      <alignment horizontal="centerContinuous" vertical="center" wrapText="1"/>
    </xf>
    <xf numFmtId="168" fontId="22" fillId="0" borderId="10" xfId="107" applyNumberFormat="1" applyFont="1" applyFill="1" applyBorder="1" applyAlignment="1" applyProtection="1">
      <alignment horizontal="center" vertical="center" wrapText="1"/>
    </xf>
    <xf numFmtId="168" fontId="22" fillId="0" borderId="11" xfId="107" applyNumberFormat="1" applyFont="1" applyFill="1" applyBorder="1" applyAlignment="1" applyProtection="1">
      <alignment horizontal="center" vertical="center" wrapText="1"/>
    </xf>
    <xf numFmtId="168" fontId="22" fillId="0" borderId="40" xfId="107" applyNumberFormat="1" applyFont="1" applyFill="1" applyBorder="1" applyAlignment="1" applyProtection="1">
      <alignment horizontal="center" vertical="center" wrapText="1"/>
    </xf>
    <xf numFmtId="168" fontId="22" fillId="0" borderId="36" xfId="107" applyNumberFormat="1" applyFont="1" applyFill="1" applyBorder="1" applyAlignment="1" applyProtection="1">
      <alignment horizontal="center" vertical="center" wrapText="1"/>
    </xf>
    <xf numFmtId="168" fontId="11" fillId="0" borderId="0" xfId="107" applyNumberFormat="1" applyFont="1" applyFill="1" applyAlignment="1" applyProtection="1">
      <alignment horizontal="center" vertical="center" wrapText="1"/>
    </xf>
    <xf numFmtId="168" fontId="15" fillId="0" borderId="41" xfId="107" applyNumberFormat="1" applyFont="1" applyFill="1" applyBorder="1" applyAlignment="1" applyProtection="1">
      <alignment horizontal="center" vertical="center" wrapText="1"/>
    </xf>
    <xf numFmtId="168" fontId="15" fillId="0" borderId="10" xfId="107" applyNumberFormat="1" applyFont="1" applyFill="1" applyBorder="1" applyAlignment="1" applyProtection="1">
      <alignment horizontal="center" vertical="center" wrapText="1"/>
    </xf>
    <xf numFmtId="168" fontId="15" fillId="0" borderId="11" xfId="107" applyNumberFormat="1" applyFont="1" applyFill="1" applyBorder="1" applyAlignment="1" applyProtection="1">
      <alignment horizontal="center" vertical="center" wrapText="1"/>
    </xf>
    <xf numFmtId="168" fontId="15" fillId="0" borderId="36" xfId="107" applyNumberFormat="1" applyFont="1" applyFill="1" applyBorder="1" applyAlignment="1" applyProtection="1">
      <alignment horizontal="center" vertical="center" wrapText="1"/>
    </xf>
    <xf numFmtId="168" fontId="15" fillId="0" borderId="0" xfId="107" applyNumberFormat="1" applyFont="1" applyFill="1" applyAlignment="1" applyProtection="1">
      <alignment horizontal="center" vertical="center" wrapText="1"/>
    </xf>
    <xf numFmtId="168" fontId="28" fillId="0" borderId="42" xfId="107" applyNumberFormat="1" applyFill="1" applyBorder="1" applyAlignment="1" applyProtection="1">
      <alignment horizontal="left" vertical="center" wrapText="1" indent="1"/>
    </xf>
    <xf numFmtId="168" fontId="13" fillId="0" borderId="17" xfId="107" applyNumberFormat="1" applyFont="1" applyFill="1" applyBorder="1" applyAlignment="1" applyProtection="1">
      <alignment horizontal="left" vertical="center" wrapText="1" indent="1"/>
    </xf>
    <xf numFmtId="168" fontId="28" fillId="0" borderId="44" xfId="107" applyNumberFormat="1" applyFill="1" applyBorder="1" applyAlignment="1" applyProtection="1">
      <alignment horizontal="left" vertical="center" wrapText="1" indent="1"/>
    </xf>
    <xf numFmtId="168" fontId="13" fillId="0" borderId="15" xfId="107" applyNumberFormat="1" applyFont="1" applyFill="1" applyBorder="1" applyAlignment="1" applyProtection="1">
      <alignment horizontal="left" vertical="center" wrapText="1" indent="1"/>
    </xf>
    <xf numFmtId="168" fontId="13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6" xfId="107" applyNumberFormat="1" applyFont="1" applyFill="1" applyBorder="1" applyAlignment="1" applyProtection="1">
      <alignment horizontal="left" vertical="center" wrapText="1" indent="1"/>
    </xf>
    <xf numFmtId="168" fontId="13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15" xfId="107" applyNumberFormat="1" applyFont="1" applyFill="1" applyBorder="1" applyAlignment="1" applyProtection="1">
      <alignment horizontal="left" vertical="center" wrapText="1" indent="1"/>
      <protection locked="0"/>
    </xf>
    <xf numFmtId="168" fontId="29" fillId="0" borderId="0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19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24" xfId="107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41" xfId="107" applyNumberFormat="1" applyFont="1" applyFill="1" applyBorder="1" applyAlignment="1" applyProtection="1">
      <alignment horizontal="left" vertical="center" wrapText="1" indent="1"/>
    </xf>
    <xf numFmtId="168" fontId="15" fillId="0" borderId="10" xfId="107" applyNumberFormat="1" applyFont="1" applyFill="1" applyBorder="1" applyAlignment="1" applyProtection="1">
      <alignment horizontal="left" vertical="center" wrapText="1" indent="1"/>
    </xf>
    <xf numFmtId="168" fontId="15" fillId="0" borderId="11" xfId="107" applyNumberFormat="1" applyFont="1" applyFill="1" applyBorder="1" applyAlignment="1" applyProtection="1">
      <alignment horizontal="right" vertical="center" wrapText="1" indent="1"/>
    </xf>
    <xf numFmtId="168" fontId="29" fillId="0" borderId="13" xfId="107" applyNumberFormat="1" applyFont="1" applyFill="1" applyBorder="1" applyAlignment="1" applyProtection="1">
      <alignment horizontal="left" vertical="center" wrapText="1" indent="1"/>
    </xf>
    <xf numFmtId="168" fontId="29" fillId="0" borderId="15" xfId="107" applyNumberFormat="1" applyFont="1" applyFill="1" applyBorder="1" applyAlignment="1" applyProtection="1">
      <alignment horizontal="left" vertical="center" wrapText="1" indent="1"/>
    </xf>
    <xf numFmtId="168" fontId="29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18" fillId="0" borderId="16" xfId="107" applyNumberFormat="1" applyFont="1" applyFill="1" applyBorder="1" applyAlignment="1" applyProtection="1">
      <alignment horizontal="right" vertical="center" wrapText="1" indent="1"/>
    </xf>
    <xf numFmtId="168" fontId="10" fillId="0" borderId="10" xfId="107" applyNumberFormat="1" applyFont="1" applyFill="1" applyBorder="1" applyAlignment="1" applyProtection="1">
      <alignment horizontal="left" vertical="center" wrapText="1" indent="1"/>
    </xf>
    <xf numFmtId="168" fontId="10" fillId="0" borderId="11" xfId="107" applyNumberFormat="1" applyFont="1" applyFill="1" applyBorder="1" applyAlignment="1" applyProtection="1">
      <alignment horizontal="right" vertical="center" wrapText="1" indent="1"/>
    </xf>
    <xf numFmtId="168" fontId="10" fillId="0" borderId="30" xfId="107" applyNumberFormat="1" applyFont="1" applyFill="1" applyBorder="1" applyAlignment="1" applyProtection="1">
      <alignment horizontal="right" vertical="center" wrapText="1" indent="1"/>
    </xf>
    <xf numFmtId="168" fontId="13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29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13" fillId="0" borderId="15" xfId="107" quotePrefix="1" applyNumberFormat="1" applyFont="1" applyFill="1" applyBorder="1" applyAlignment="1" applyProtection="1">
      <alignment horizontal="left" vertical="center" wrapText="1" indent="3"/>
      <protection locked="0"/>
    </xf>
    <xf numFmtId="168" fontId="28" fillId="0" borderId="49" xfId="107" applyNumberFormat="1" applyFill="1" applyBorder="1" applyAlignment="1" applyProtection="1">
      <alignment horizontal="left" vertical="center" wrapText="1" indent="1"/>
    </xf>
    <xf numFmtId="168" fontId="13" fillId="0" borderId="13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50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36" xfId="107" applyNumberFormat="1" applyFont="1" applyFill="1" applyBorder="1" applyAlignment="1" applyProtection="1">
      <alignment horizontal="right" vertical="center" wrapText="1" indent="1"/>
    </xf>
    <xf numFmtId="168" fontId="18" fillId="0" borderId="13" xfId="107" applyNumberFormat="1" applyFont="1" applyFill="1" applyBorder="1" applyAlignment="1" applyProtection="1">
      <alignment horizontal="left" vertical="center" wrapText="1" indent="1"/>
    </xf>
    <xf numFmtId="168" fontId="18" fillId="0" borderId="18" xfId="107" applyNumberFormat="1" applyFont="1" applyFill="1" applyBorder="1" applyAlignment="1" applyProtection="1">
      <alignment horizontal="right" vertical="center" wrapText="1" indent="1"/>
    </xf>
    <xf numFmtId="168" fontId="29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5" xfId="107" applyNumberFormat="1" applyFont="1" applyFill="1" applyBorder="1" applyAlignment="1" applyProtection="1">
      <alignment horizontal="left" vertical="center" wrapText="1" indent="2"/>
    </xf>
    <xf numFmtId="168" fontId="29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6" xfId="107" applyNumberFormat="1" applyFont="1" applyFill="1" applyBorder="1" applyAlignment="1" applyProtection="1">
      <alignment horizontal="left" vertical="center" wrapText="1" indent="2"/>
    </xf>
    <xf numFmtId="168" fontId="18" fillId="0" borderId="16" xfId="107" applyNumberFormat="1" applyFont="1" applyFill="1" applyBorder="1" applyAlignment="1" applyProtection="1">
      <alignment horizontal="left" vertical="center" wrapText="1" indent="1"/>
    </xf>
    <xf numFmtId="168" fontId="29" fillId="0" borderId="17" xfId="107" applyNumberFormat="1" applyFont="1" applyFill="1" applyBorder="1" applyAlignment="1" applyProtection="1">
      <alignment horizontal="left" vertical="center" wrapText="1" indent="1"/>
    </xf>
    <xf numFmtId="168" fontId="29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17" xfId="107" applyNumberFormat="1" applyFont="1" applyFill="1" applyBorder="1" applyAlignment="1" applyProtection="1">
      <alignment horizontal="left" vertical="center" wrapText="1" indent="2"/>
    </xf>
    <xf numFmtId="168" fontId="13" fillId="0" borderId="19" xfId="107" applyNumberFormat="1" applyFont="1" applyFill="1" applyBorder="1" applyAlignment="1" applyProtection="1">
      <alignment horizontal="left" vertical="center" wrapText="1" indent="2"/>
    </xf>
    <xf numFmtId="168" fontId="10" fillId="0" borderId="36" xfId="107" applyNumberFormat="1" applyFont="1" applyFill="1" applyBorder="1" applyAlignment="1" applyProtection="1">
      <alignment horizontal="right" vertical="center" wrapText="1" indent="1"/>
    </xf>
    <xf numFmtId="168" fontId="28" fillId="0" borderId="0" xfId="107" applyNumberFormat="1" applyFill="1" applyAlignment="1">
      <alignment vertical="center" wrapText="1"/>
    </xf>
    <xf numFmtId="0" fontId="22" fillId="0" borderId="11" xfId="107" applyFont="1" applyBorder="1" applyAlignment="1">
      <alignment horizontal="center" vertical="center" wrapText="1"/>
    </xf>
    <xf numFmtId="168" fontId="22" fillId="0" borderId="30" xfId="107" applyNumberFormat="1" applyFont="1" applyFill="1" applyBorder="1" applyAlignment="1" applyProtection="1">
      <alignment horizontal="center" vertical="center" wrapText="1"/>
    </xf>
    <xf numFmtId="168" fontId="11" fillId="0" borderId="0" xfId="107" applyNumberFormat="1" applyFont="1" applyFill="1" applyAlignment="1">
      <alignment horizontal="center" vertical="center" wrapText="1"/>
    </xf>
    <xf numFmtId="168" fontId="14" fillId="0" borderId="34" xfId="107" applyNumberFormat="1" applyFont="1" applyFill="1" applyBorder="1" applyAlignment="1" applyProtection="1">
      <alignment horizontal="center" vertical="center" wrapText="1"/>
    </xf>
    <xf numFmtId="168" fontId="14" fillId="0" borderId="35" xfId="107" applyNumberFormat="1" applyFont="1" applyFill="1" applyBorder="1" applyAlignment="1" applyProtection="1">
      <alignment horizontal="center" vertical="center" wrapText="1"/>
    </xf>
    <xf numFmtId="168" fontId="14" fillId="0" borderId="51" xfId="107" applyNumberFormat="1" applyFont="1" applyFill="1" applyBorder="1" applyAlignment="1" applyProtection="1">
      <alignment horizontal="center" vertical="center" wrapText="1"/>
    </xf>
    <xf numFmtId="168" fontId="14" fillId="0" borderId="52" xfId="107" applyNumberFormat="1" applyFont="1" applyFill="1" applyBorder="1" applyAlignment="1" applyProtection="1">
      <alignment horizontal="center" vertical="center" wrapText="1"/>
    </xf>
    <xf numFmtId="168" fontId="13" fillId="0" borderId="16" xfId="107" applyNumberFormat="1" applyFont="1" applyFill="1" applyBorder="1" applyAlignment="1" applyProtection="1">
      <alignment vertical="center" wrapText="1"/>
      <protection locked="0"/>
    </xf>
    <xf numFmtId="168" fontId="13" fillId="0" borderId="24" xfId="107" applyNumberFormat="1" applyFont="1" applyFill="1" applyBorder="1" applyAlignment="1" applyProtection="1">
      <alignment vertical="center" wrapText="1"/>
      <protection locked="0"/>
    </xf>
    <xf numFmtId="168" fontId="14" fillId="0" borderId="11" xfId="107" applyNumberFormat="1" applyFont="1" applyFill="1" applyBorder="1" applyAlignment="1" applyProtection="1">
      <alignment vertical="center" wrapText="1"/>
    </xf>
    <xf numFmtId="168" fontId="14" fillId="0" borderId="36" xfId="107" applyNumberFormat="1" applyFont="1" applyFill="1" applyBorder="1" applyAlignment="1" applyProtection="1">
      <alignment vertical="center" wrapText="1"/>
    </xf>
    <xf numFmtId="168" fontId="11" fillId="0" borderId="0" xfId="107" applyNumberFormat="1" applyFont="1" applyFill="1" applyAlignment="1">
      <alignment vertical="center" wrapText="1"/>
    </xf>
    <xf numFmtId="168" fontId="28" fillId="0" borderId="0" xfId="107" applyNumberFormat="1" applyFill="1" applyAlignment="1">
      <alignment horizontal="center" vertical="center" wrapText="1"/>
    </xf>
    <xf numFmtId="0" fontId="28" fillId="0" borderId="0" xfId="107" applyFill="1"/>
    <xf numFmtId="168" fontId="24" fillId="0" borderId="0" xfId="107" applyNumberFormat="1" applyFont="1" applyFill="1" applyAlignment="1">
      <alignment vertical="center" wrapText="1"/>
    </xf>
    <xf numFmtId="168" fontId="26" fillId="0" borderId="0" xfId="107" applyNumberFormat="1" applyFont="1" applyFill="1" applyAlignment="1" applyProtection="1">
      <alignment horizontal="left" vertical="center" wrapText="1"/>
    </xf>
    <xf numFmtId="168" fontId="21" fillId="0" borderId="0" xfId="107" applyNumberFormat="1" applyFont="1" applyFill="1" applyAlignment="1" applyProtection="1">
      <alignment vertical="center" wrapText="1"/>
    </xf>
    <xf numFmtId="0" fontId="64" fillId="0" borderId="0" xfId="107" applyFont="1" applyAlignment="1" applyProtection="1">
      <alignment horizontal="right" vertical="top"/>
    </xf>
    <xf numFmtId="0" fontId="64" fillId="0" borderId="0" xfId="107" applyFont="1" applyAlignment="1" applyProtection="1">
      <alignment horizontal="right" vertical="top"/>
      <protection locked="0"/>
    </xf>
    <xf numFmtId="168" fontId="26" fillId="0" borderId="0" xfId="107" applyNumberFormat="1" applyFont="1" applyFill="1" applyAlignment="1" applyProtection="1">
      <alignment vertical="center" wrapText="1"/>
    </xf>
    <xf numFmtId="0" fontId="22" fillId="0" borderId="55" xfId="107" applyFont="1" applyFill="1" applyBorder="1" applyAlignment="1" applyProtection="1">
      <alignment horizontal="center" vertical="center" wrapText="1"/>
    </xf>
    <xf numFmtId="0" fontId="22" fillId="0" borderId="62" xfId="107" quotePrefix="1" applyFont="1" applyFill="1" applyBorder="1" applyAlignment="1" applyProtection="1">
      <alignment horizontal="right" vertical="center" indent="1"/>
    </xf>
    <xf numFmtId="0" fontId="27" fillId="0" borderId="0" xfId="107" applyFont="1" applyFill="1" applyAlignment="1" applyProtection="1">
      <alignment vertical="center"/>
    </xf>
    <xf numFmtId="0" fontId="22" fillId="0" borderId="63" xfId="107" applyFont="1" applyFill="1" applyBorder="1" applyAlignment="1" applyProtection="1">
      <alignment horizontal="center" vertical="center" wrapText="1"/>
    </xf>
    <xf numFmtId="49" fontId="22" fillId="0" borderId="64" xfId="107" applyNumberFormat="1" applyFont="1" applyFill="1" applyBorder="1" applyAlignment="1" applyProtection="1">
      <alignment horizontal="right" vertical="center" indent="1"/>
    </xf>
    <xf numFmtId="0" fontId="22" fillId="0" borderId="0" xfId="107" applyFont="1" applyFill="1" applyAlignment="1" applyProtection="1">
      <alignment vertical="center"/>
    </xf>
    <xf numFmtId="0" fontId="53" fillId="0" borderId="0" xfId="107" applyFont="1" applyFill="1" applyAlignment="1" applyProtection="1">
      <alignment horizontal="right"/>
    </xf>
    <xf numFmtId="0" fontId="11" fillId="0" borderId="0" xfId="107" applyFont="1" applyFill="1" applyAlignment="1" applyProtection="1">
      <alignment vertical="center"/>
    </xf>
    <xf numFmtId="0" fontId="22" fillId="0" borderId="65" xfId="107" applyFont="1" applyFill="1" applyBorder="1" applyAlignment="1" applyProtection="1">
      <alignment horizontal="center" vertical="center" wrapText="1"/>
    </xf>
    <xf numFmtId="0" fontId="22" fillId="0" borderId="66" xfId="107" applyFont="1" applyFill="1" applyBorder="1" applyAlignment="1" applyProtection="1">
      <alignment horizontal="center" vertical="center" wrapText="1"/>
    </xf>
    <xf numFmtId="0" fontId="28" fillId="0" borderId="0" xfId="107" applyFill="1" applyAlignment="1" applyProtection="1">
      <alignment vertical="center" wrapText="1"/>
    </xf>
    <xf numFmtId="0" fontId="14" fillId="0" borderId="10" xfId="107" applyFont="1" applyFill="1" applyBorder="1" applyAlignment="1" applyProtection="1">
      <alignment horizontal="center" vertical="center" wrapText="1"/>
    </xf>
    <xf numFmtId="0" fontId="14" fillId="0" borderId="11" xfId="107" applyFont="1" applyFill="1" applyBorder="1" applyAlignment="1" applyProtection="1">
      <alignment horizontal="center" vertical="center" wrapText="1"/>
    </xf>
    <xf numFmtId="0" fontId="14" fillId="0" borderId="40" xfId="107" applyFont="1" applyFill="1" applyBorder="1" applyAlignment="1" applyProtection="1">
      <alignment horizontal="center" vertical="center" wrapText="1"/>
    </xf>
    <xf numFmtId="0" fontId="14" fillId="0" borderId="30" xfId="107" applyFont="1" applyFill="1" applyBorder="1" applyAlignment="1" applyProtection="1">
      <alignment horizontal="center" vertical="center" wrapText="1"/>
    </xf>
    <xf numFmtId="0" fontId="27" fillId="0" borderId="0" xfId="107" applyFont="1" applyFill="1" applyAlignment="1" applyProtection="1">
      <alignment horizontal="center" vertical="center" wrapText="1"/>
    </xf>
    <xf numFmtId="49" fontId="13" fillId="0" borderId="17" xfId="102" applyNumberFormat="1" applyFont="1" applyFill="1" applyBorder="1" applyAlignment="1" applyProtection="1">
      <alignment horizontal="center" vertical="center" wrapText="1"/>
    </xf>
    <xf numFmtId="0" fontId="24" fillId="0" borderId="0" xfId="107" applyFont="1" applyFill="1" applyAlignment="1" applyProtection="1">
      <alignment vertical="center" wrapText="1"/>
    </xf>
    <xf numFmtId="49" fontId="13" fillId="0" borderId="15" xfId="102" applyNumberFormat="1" applyFont="1" applyFill="1" applyBorder="1" applyAlignment="1" applyProtection="1">
      <alignment horizontal="center" vertical="center" wrapText="1"/>
    </xf>
    <xf numFmtId="0" fontId="23" fillId="0" borderId="0" xfId="107" applyFont="1" applyFill="1" applyAlignment="1" applyProtection="1">
      <alignment vertical="center" wrapText="1"/>
    </xf>
    <xf numFmtId="49" fontId="13" fillId="0" borderId="19" xfId="102" applyNumberFormat="1" applyFont="1" applyFill="1" applyBorder="1" applyAlignment="1" applyProtection="1">
      <alignment horizontal="center" vertical="center" wrapText="1"/>
    </xf>
    <xf numFmtId="0" fontId="60" fillId="0" borderId="10" xfId="107" applyFont="1" applyBorder="1" applyAlignment="1" applyProtection="1">
      <alignment horizontal="center" wrapText="1"/>
    </xf>
    <xf numFmtId="0" fontId="57" fillId="0" borderId="24" xfId="107" applyFont="1" applyBorder="1" applyAlignment="1" applyProtection="1">
      <alignment wrapText="1"/>
    </xf>
    <xf numFmtId="0" fontId="57" fillId="0" borderId="17" xfId="107" applyFont="1" applyBorder="1" applyAlignment="1" applyProtection="1">
      <alignment horizontal="center" wrapText="1"/>
    </xf>
    <xf numFmtId="0" fontId="57" fillId="0" borderId="15" xfId="107" applyFont="1" applyBorder="1" applyAlignment="1" applyProtection="1">
      <alignment horizontal="center" wrapText="1"/>
    </xf>
    <xf numFmtId="0" fontId="57" fillId="0" borderId="19" xfId="107" applyFont="1" applyBorder="1" applyAlignment="1" applyProtection="1">
      <alignment horizontal="center" wrapText="1"/>
    </xf>
    <xf numFmtId="0" fontId="60" fillId="0" borderId="11" xfId="107" applyFont="1" applyBorder="1" applyAlignment="1" applyProtection="1">
      <alignment wrapText="1"/>
    </xf>
    <xf numFmtId="0" fontId="60" fillId="0" borderId="34" xfId="107" applyFont="1" applyBorder="1" applyAlignment="1" applyProtection="1">
      <alignment horizontal="center" wrapText="1"/>
    </xf>
    <xf numFmtId="0" fontId="60" fillId="0" borderId="35" xfId="107" applyFont="1" applyBorder="1" applyAlignment="1" applyProtection="1">
      <alignment wrapText="1"/>
    </xf>
    <xf numFmtId="0" fontId="13" fillId="0" borderId="0" xfId="107" applyFont="1" applyFill="1" applyBorder="1" applyAlignment="1" applyProtection="1">
      <alignment horizontal="center" vertical="center" wrapText="1"/>
    </xf>
    <xf numFmtId="0" fontId="22" fillId="0" borderId="0" xfId="107" applyFont="1" applyFill="1" applyBorder="1" applyAlignment="1" applyProtection="1">
      <alignment horizontal="left" vertical="center" wrapText="1" indent="1"/>
    </xf>
    <xf numFmtId="168" fontId="14" fillId="0" borderId="0" xfId="107" applyNumberFormat="1" applyFont="1" applyFill="1" applyBorder="1" applyAlignment="1" applyProtection="1">
      <alignment horizontal="right" vertical="center" wrapText="1" indent="1"/>
    </xf>
    <xf numFmtId="0" fontId="13" fillId="0" borderId="0" xfId="107" applyFont="1" applyFill="1" applyAlignment="1" applyProtection="1">
      <alignment horizontal="left" vertical="center" wrapText="1"/>
    </xf>
    <xf numFmtId="0" fontId="13" fillId="0" borderId="0" xfId="107" applyFont="1" applyFill="1" applyAlignment="1" applyProtection="1">
      <alignment vertical="center" wrapText="1"/>
    </xf>
    <xf numFmtId="0" fontId="13" fillId="0" borderId="0" xfId="107" applyFont="1" applyFill="1" applyAlignment="1" applyProtection="1">
      <alignment horizontal="right" vertical="center" wrapText="1" indent="1"/>
    </xf>
    <xf numFmtId="0" fontId="14" fillId="0" borderId="12" xfId="102" applyFont="1" applyFill="1" applyBorder="1" applyAlignment="1" applyProtection="1">
      <alignment horizontal="center" vertical="center" wrapText="1"/>
    </xf>
    <xf numFmtId="168" fontId="14" fillId="0" borderId="66" xfId="102" applyNumberFormat="1" applyFont="1" applyFill="1" applyBorder="1" applyAlignment="1" applyProtection="1">
      <alignment horizontal="right" vertical="center" wrapText="1" indent="1"/>
    </xf>
    <xf numFmtId="0" fontId="16" fillId="0" borderId="0" xfId="107" applyFont="1" applyFill="1" applyAlignment="1" applyProtection="1">
      <alignment vertical="center" wrapText="1"/>
    </xf>
    <xf numFmtId="49" fontId="13" fillId="0" borderId="20" xfId="102" applyNumberFormat="1" applyFont="1" applyFill="1" applyBorder="1" applyAlignment="1" applyProtection="1">
      <alignment horizontal="center" vertical="center" wrapText="1"/>
    </xf>
    <xf numFmtId="168" fontId="13" fillId="0" borderId="6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8" xfId="102" applyNumberFormat="1" applyFont="1" applyFill="1" applyBorder="1" applyAlignment="1" applyProtection="1">
      <alignment horizontal="right" vertical="center" wrapText="1" indent="1"/>
      <protection locked="0"/>
    </xf>
    <xf numFmtId="49" fontId="13" fillId="0" borderId="13" xfId="102" applyNumberFormat="1" applyFont="1" applyFill="1" applyBorder="1" applyAlignment="1" applyProtection="1">
      <alignment horizontal="center" vertical="center" wrapText="1"/>
    </xf>
    <xf numFmtId="49" fontId="13" fillId="0" borderId="22" xfId="102" applyNumberFormat="1" applyFont="1" applyFill="1" applyBorder="1" applyAlignment="1" applyProtection="1">
      <alignment horizontal="center" vertical="center" wrapText="1"/>
    </xf>
    <xf numFmtId="168" fontId="13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3" xfId="102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36" xfId="102" applyNumberFormat="1" applyFont="1" applyFill="1" applyBorder="1" applyAlignment="1" applyProtection="1">
      <alignment horizontal="right" vertical="center" wrapText="1" indent="1"/>
    </xf>
    <xf numFmtId="16" fontId="28" fillId="0" borderId="0" xfId="107" applyNumberFormat="1" applyFill="1" applyAlignment="1" applyProtection="1">
      <alignment vertical="center" wrapText="1"/>
    </xf>
    <xf numFmtId="168" fontId="60" fillId="0" borderId="36" xfId="107" applyNumberFormat="1" applyFont="1" applyBorder="1" applyAlignment="1" applyProtection="1">
      <alignment horizontal="right" vertical="center" wrapText="1" indent="1"/>
    </xf>
    <xf numFmtId="168" fontId="63" fillId="0" borderId="36" xfId="107" quotePrefix="1" applyNumberFormat="1" applyFont="1" applyBorder="1" applyAlignment="1" applyProtection="1">
      <alignment horizontal="right" vertical="center" wrapText="1" indent="1"/>
    </xf>
    <xf numFmtId="0" fontId="60" fillId="0" borderId="34" xfId="107" applyFont="1" applyBorder="1" applyAlignment="1" applyProtection="1">
      <alignment horizontal="center" vertical="center" wrapText="1"/>
    </xf>
    <xf numFmtId="0" fontId="28" fillId="0" borderId="0" xfId="107" applyFont="1" applyFill="1" applyAlignment="1" applyProtection="1">
      <alignment horizontal="left" vertical="center" wrapText="1"/>
    </xf>
    <xf numFmtId="0" fontId="28" fillId="0" borderId="0" xfId="107" applyFont="1" applyFill="1" applyAlignment="1" applyProtection="1">
      <alignment vertical="center" wrapText="1"/>
    </xf>
    <xf numFmtId="0" fontId="28" fillId="0" borderId="0" xfId="107" applyFont="1" applyFill="1" applyAlignment="1" applyProtection="1">
      <alignment horizontal="right" vertical="center" wrapText="1" indent="1"/>
    </xf>
    <xf numFmtId="0" fontId="11" fillId="0" borderId="10" xfId="107" applyFont="1" applyFill="1" applyBorder="1" applyAlignment="1" applyProtection="1">
      <alignment horizontal="left" vertical="center"/>
    </xf>
    <xf numFmtId="0" fontId="11" fillId="0" borderId="40" xfId="107" applyFont="1" applyFill="1" applyBorder="1" applyAlignment="1" applyProtection="1">
      <alignment vertical="center" wrapText="1"/>
    </xf>
    <xf numFmtId="3" fontId="11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107" applyFont="1" applyAlignment="1" applyProtection="1">
      <alignment horizontal="right" vertical="top"/>
      <protection locked="0"/>
    </xf>
    <xf numFmtId="49" fontId="22" fillId="0" borderId="62" xfId="107" applyNumberFormat="1" applyFont="1" applyFill="1" applyBorder="1" applyAlignment="1" applyProtection="1">
      <alignment horizontal="right" vertical="center"/>
    </xf>
    <xf numFmtId="49" fontId="22" fillId="0" borderId="64" xfId="107" applyNumberFormat="1" applyFont="1" applyFill="1" applyBorder="1" applyAlignment="1" applyProtection="1">
      <alignment horizontal="right" vertical="center"/>
    </xf>
    <xf numFmtId="0" fontId="15" fillId="0" borderId="11" xfId="107" applyFont="1" applyFill="1" applyBorder="1" applyAlignment="1" applyProtection="1">
      <alignment horizontal="left" vertical="center" wrapText="1" indent="1"/>
    </xf>
    <xf numFmtId="168" fontId="15" fillId="0" borderId="30" xfId="107" applyNumberFormat="1" applyFont="1" applyFill="1" applyBorder="1" applyAlignment="1" applyProtection="1">
      <alignment horizontal="right" vertical="center" wrapText="1" indent="1"/>
    </xf>
    <xf numFmtId="49" fontId="29" fillId="0" borderId="20" xfId="107" applyNumberFormat="1" applyFont="1" applyFill="1" applyBorder="1" applyAlignment="1" applyProtection="1">
      <alignment horizontal="center" vertical="center" wrapText="1"/>
    </xf>
    <xf numFmtId="168" fontId="13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9" fontId="29" fillId="0" borderId="15" xfId="107" applyNumberFormat="1" applyFont="1" applyFill="1" applyBorder="1" applyAlignment="1" applyProtection="1">
      <alignment horizontal="center" vertical="center" wrapText="1"/>
    </xf>
    <xf numFmtId="168" fontId="13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67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7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0" xfId="107" applyFont="1" applyFill="1" applyBorder="1" applyAlignment="1" applyProtection="1">
      <alignment horizontal="center" vertical="center" wrapText="1"/>
    </xf>
    <xf numFmtId="168" fontId="15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9" fontId="29" fillId="0" borderId="17" xfId="107" applyNumberFormat="1" applyFont="1" applyFill="1" applyBorder="1" applyAlignment="1" applyProtection="1">
      <alignment horizontal="center" vertical="center" wrapText="1"/>
    </xf>
    <xf numFmtId="0" fontId="29" fillId="0" borderId="18" xfId="102" applyFont="1" applyFill="1" applyBorder="1" applyAlignment="1" applyProtection="1">
      <alignment horizontal="left" vertical="center" wrapText="1" indent="1"/>
    </xf>
    <xf numFmtId="168" fontId="29" fillId="0" borderId="31" xfId="107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6" xfId="102" applyFont="1" applyFill="1" applyBorder="1" applyAlignment="1" applyProtection="1">
      <alignment horizontal="left" vertical="center" wrapText="1" indent="1"/>
    </xf>
    <xf numFmtId="168" fontId="29" fillId="0" borderId="67" xfId="107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5" xfId="102" quotePrefix="1" applyFont="1" applyFill="1" applyBorder="1" applyAlignment="1" applyProtection="1">
      <alignment horizontal="left" vertical="center" wrapText="1" indent="1"/>
    </xf>
    <xf numFmtId="168" fontId="29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9" xfId="107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5" xfId="102" applyFont="1" applyFill="1" applyBorder="1" applyAlignment="1" applyProtection="1">
      <alignment horizontal="left" vertical="center" wrapText="1" indent="1"/>
    </xf>
    <xf numFmtId="0" fontId="60" fillId="0" borderId="10" xfId="107" applyFont="1" applyBorder="1" applyAlignment="1" applyProtection="1">
      <alignment horizontal="center" vertical="center" wrapText="1"/>
    </xf>
    <xf numFmtId="0" fontId="66" fillId="0" borderId="40" xfId="107" applyFont="1" applyBorder="1" applyAlignment="1" applyProtection="1">
      <alignment horizontal="left" wrapText="1" indent="1"/>
    </xf>
    <xf numFmtId="168" fontId="14" fillId="0" borderId="11" xfId="107" applyNumberFormat="1" applyFont="1" applyFill="1" applyBorder="1" applyAlignment="1" applyProtection="1">
      <alignment horizontal="right" vertical="center" wrapText="1" indent="1"/>
    </xf>
    <xf numFmtId="168" fontId="14" fillId="0" borderId="30" xfId="107" applyNumberFormat="1" applyFont="1" applyFill="1" applyBorder="1" applyAlignment="1" applyProtection="1">
      <alignment horizontal="right" vertical="center" wrapText="1" indent="1"/>
    </xf>
    <xf numFmtId="0" fontId="22" fillId="0" borderId="11" xfId="107" applyFont="1" applyFill="1" applyBorder="1" applyAlignment="1" applyProtection="1">
      <alignment horizontal="left" vertical="center" wrapText="1" indent="1"/>
    </xf>
    <xf numFmtId="0" fontId="28" fillId="0" borderId="0" xfId="107" applyFill="1" applyAlignment="1" applyProtection="1">
      <alignment horizontal="left" vertical="center" wrapText="1"/>
    </xf>
    <xf numFmtId="0" fontId="28" fillId="0" borderId="0" xfId="107" applyFill="1" applyAlignment="1" applyProtection="1">
      <alignment horizontal="right" vertical="center" wrapText="1" indent="1"/>
    </xf>
    <xf numFmtId="3" fontId="11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40" xfId="107" applyNumberFormat="1" applyFont="1" applyFill="1" applyBorder="1" applyAlignment="1" applyProtection="1">
      <alignment horizontal="right" vertical="center" wrapText="1" indent="1"/>
    </xf>
    <xf numFmtId="168" fontId="13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71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72" xfId="107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40" xfId="107" applyNumberFormat="1" applyFont="1" applyFill="1" applyBorder="1" applyAlignment="1" applyProtection="1">
      <alignment horizontal="right" vertical="center" wrapText="1" indent="1"/>
    </xf>
    <xf numFmtId="0" fontId="28" fillId="0" borderId="0" xfId="107" applyFill="1" applyAlignment="1" applyProtection="1">
      <alignment horizontal="center" vertical="center" wrapText="1"/>
    </xf>
    <xf numFmtId="0" fontId="22" fillId="0" borderId="11" xfId="107" applyFont="1" applyFill="1" applyBorder="1" applyAlignment="1" applyProtection="1">
      <alignment horizontal="center" vertical="center" wrapText="1"/>
    </xf>
    <xf numFmtId="0" fontId="22" fillId="0" borderId="36" xfId="107" applyFont="1" applyFill="1" applyBorder="1" applyAlignment="1" applyProtection="1">
      <alignment horizontal="center" vertical="center" wrapText="1"/>
    </xf>
    <xf numFmtId="0" fontId="11" fillId="0" borderId="0" xfId="107" applyFont="1" applyFill="1" applyAlignment="1" applyProtection="1">
      <alignment horizontal="center" vertical="center" wrapText="1"/>
    </xf>
    <xf numFmtId="0" fontId="14" fillId="0" borderId="36" xfId="107" applyFont="1" applyFill="1" applyBorder="1" applyAlignment="1" applyProtection="1">
      <alignment horizontal="center" vertical="center" wrapText="1"/>
    </xf>
    <xf numFmtId="0" fontId="13" fillId="0" borderId="17" xfId="107" applyFont="1" applyFill="1" applyBorder="1" applyAlignment="1" applyProtection="1">
      <alignment horizontal="right" vertical="center" wrapText="1" indent="1"/>
    </xf>
    <xf numFmtId="0" fontId="13" fillId="0" borderId="18" xfId="107" applyFont="1" applyFill="1" applyBorder="1" applyAlignment="1" applyProtection="1">
      <alignment horizontal="left" vertical="center" wrapText="1"/>
      <protection locked="0"/>
    </xf>
    <xf numFmtId="168" fontId="13" fillId="0" borderId="18" xfId="107" applyNumberFormat="1" applyFont="1" applyFill="1" applyBorder="1" applyAlignment="1" applyProtection="1">
      <alignment vertical="center" wrapText="1"/>
      <protection locked="0"/>
    </xf>
    <xf numFmtId="168" fontId="13" fillId="0" borderId="18" xfId="107" applyNumberFormat="1" applyFont="1" applyFill="1" applyBorder="1" applyAlignment="1" applyProtection="1">
      <alignment vertical="center" wrapText="1"/>
    </xf>
    <xf numFmtId="168" fontId="13" fillId="0" borderId="43" xfId="107" applyNumberFormat="1" applyFont="1" applyFill="1" applyBorder="1" applyAlignment="1" applyProtection="1">
      <alignment vertical="center" wrapText="1"/>
      <protection locked="0"/>
    </xf>
    <xf numFmtId="0" fontId="13" fillId="0" borderId="15" xfId="107" applyFont="1" applyFill="1" applyBorder="1" applyAlignment="1" applyProtection="1">
      <alignment horizontal="right" vertical="center" wrapText="1" indent="1"/>
    </xf>
    <xf numFmtId="0" fontId="13" fillId="0" borderId="16" xfId="107" applyFont="1" applyFill="1" applyBorder="1" applyAlignment="1" applyProtection="1">
      <alignment horizontal="left" vertical="center" wrapText="1"/>
      <protection locked="0"/>
    </xf>
    <xf numFmtId="168" fontId="13" fillId="0" borderId="45" xfId="107" applyNumberFormat="1" applyFont="1" applyFill="1" applyBorder="1" applyAlignment="1" applyProtection="1">
      <alignment vertical="center" wrapText="1"/>
      <protection locked="0"/>
    </xf>
    <xf numFmtId="0" fontId="13" fillId="0" borderId="24" xfId="107" applyFont="1" applyFill="1" applyBorder="1" applyAlignment="1" applyProtection="1">
      <alignment horizontal="left" vertical="center" wrapText="1"/>
      <protection locked="0"/>
    </xf>
    <xf numFmtId="168" fontId="13" fillId="0" borderId="48" xfId="107" applyNumberFormat="1" applyFont="1" applyFill="1" applyBorder="1" applyAlignment="1" applyProtection="1">
      <alignment vertical="center" wrapText="1"/>
      <protection locked="0"/>
    </xf>
    <xf numFmtId="168" fontId="28" fillId="0" borderId="0" xfId="107" applyNumberFormat="1" applyFill="1" applyAlignment="1" applyProtection="1">
      <alignment horizontal="center" vertical="center" wrapText="1"/>
      <protection locked="0"/>
    </xf>
    <xf numFmtId="168" fontId="28" fillId="0" borderId="0" xfId="107" applyNumberFormat="1" applyFill="1" applyAlignment="1" applyProtection="1">
      <alignment vertical="center" wrapText="1"/>
      <protection locked="0"/>
    </xf>
    <xf numFmtId="168" fontId="53" fillId="0" borderId="0" xfId="107" applyNumberFormat="1" applyFont="1" applyFill="1" applyAlignment="1" applyProtection="1">
      <alignment horizontal="right" vertical="center"/>
      <protection locked="0"/>
    </xf>
    <xf numFmtId="168" fontId="22" fillId="0" borderId="73" xfId="107" applyNumberFormat="1" applyFont="1" applyFill="1" applyBorder="1" applyAlignment="1" applyProtection="1">
      <alignment horizontal="centerContinuous" vertical="center"/>
    </xf>
    <xf numFmtId="168" fontId="22" fillId="0" borderId="74" xfId="107" applyNumberFormat="1" applyFont="1" applyFill="1" applyBorder="1" applyAlignment="1" applyProtection="1">
      <alignment horizontal="centerContinuous" vertical="center"/>
    </xf>
    <xf numFmtId="168" fontId="25" fillId="0" borderId="0" xfId="107" applyNumberFormat="1" applyFont="1" applyFill="1" applyAlignment="1">
      <alignment vertical="center"/>
    </xf>
    <xf numFmtId="168" fontId="22" fillId="0" borderId="51" xfId="107" applyNumberFormat="1" applyFont="1" applyFill="1" applyBorder="1" applyAlignment="1" applyProtection="1">
      <alignment horizontal="center" vertical="center"/>
    </xf>
    <xf numFmtId="168" fontId="22" fillId="0" borderId="75" xfId="107" applyNumberFormat="1" applyFont="1" applyFill="1" applyBorder="1" applyAlignment="1" applyProtection="1">
      <alignment horizontal="center" vertical="center"/>
    </xf>
    <xf numFmtId="168" fontId="25" fillId="0" borderId="0" xfId="107" applyNumberFormat="1" applyFont="1" applyFill="1" applyAlignment="1">
      <alignment horizontal="center" vertical="center"/>
    </xf>
    <xf numFmtId="168" fontId="14" fillId="0" borderId="11" xfId="107" applyNumberFormat="1" applyFont="1" applyFill="1" applyBorder="1" applyAlignment="1" applyProtection="1">
      <alignment horizontal="center" vertical="center" wrapText="1"/>
    </xf>
    <xf numFmtId="168" fontId="14" fillId="0" borderId="76" xfId="107" applyNumberFormat="1" applyFont="1" applyFill="1" applyBorder="1" applyAlignment="1" applyProtection="1">
      <alignment horizontal="center" vertical="center" wrapText="1"/>
    </xf>
    <xf numFmtId="168" fontId="14" fillId="0" borderId="49" xfId="107" applyNumberFormat="1" applyFont="1" applyFill="1" applyBorder="1" applyAlignment="1" applyProtection="1">
      <alignment horizontal="center" vertical="center" wrapText="1"/>
    </xf>
    <xf numFmtId="168" fontId="14" fillId="0" borderId="0" xfId="107" applyNumberFormat="1" applyFont="1" applyFill="1" applyAlignment="1">
      <alignment horizontal="center" vertical="center" wrapText="1"/>
    </xf>
    <xf numFmtId="1" fontId="9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13" fillId="0" borderId="44" xfId="107" applyNumberFormat="1" applyFont="1" applyFill="1" applyBorder="1" applyAlignment="1" applyProtection="1">
      <alignment vertical="center" wrapText="1"/>
    </xf>
    <xf numFmtId="1" fontId="10" fillId="21" borderId="16" xfId="107" applyNumberFormat="1" applyFont="1" applyFill="1" applyBorder="1" applyAlignment="1" applyProtection="1">
      <alignment horizontal="center" vertical="center" wrapText="1"/>
    </xf>
    <xf numFmtId="168" fontId="15" fillId="0" borderId="16" xfId="107" applyNumberFormat="1" applyFont="1" applyFill="1" applyBorder="1" applyAlignment="1" applyProtection="1">
      <alignment vertical="center" wrapText="1"/>
    </xf>
    <xf numFmtId="168" fontId="15" fillId="0" borderId="44" xfId="107" applyNumberFormat="1" applyFont="1" applyFill="1" applyBorder="1" applyAlignment="1" applyProtection="1">
      <alignment vertical="center" wrapText="1"/>
    </xf>
    <xf numFmtId="1" fontId="10" fillId="21" borderId="24" xfId="107" applyNumberFormat="1" applyFont="1" applyFill="1" applyBorder="1" applyAlignment="1" applyProtection="1">
      <alignment horizontal="center" vertical="center" wrapText="1"/>
    </xf>
    <xf numFmtId="168" fontId="15" fillId="0" borderId="14" xfId="107" applyNumberFormat="1" applyFont="1" applyFill="1" applyBorder="1" applyAlignment="1" applyProtection="1">
      <alignment vertical="center" wrapText="1"/>
    </xf>
    <xf numFmtId="1" fontId="13" fillId="21" borderId="76" xfId="107" applyNumberFormat="1" applyFont="1" applyFill="1" applyBorder="1" applyAlignment="1" applyProtection="1">
      <alignment vertical="center" wrapText="1"/>
    </xf>
    <xf numFmtId="168" fontId="24" fillId="0" borderId="0" xfId="107" applyNumberFormat="1" applyFont="1" applyFill="1" applyAlignment="1">
      <alignment horizontal="center" vertical="center" wrapText="1"/>
    </xf>
    <xf numFmtId="168" fontId="53" fillId="0" borderId="0" xfId="107" applyNumberFormat="1" applyFont="1" applyFill="1" applyAlignment="1">
      <alignment horizontal="right" vertical="center"/>
    </xf>
    <xf numFmtId="0" fontId="22" fillId="0" borderId="11" xfId="107" applyFont="1" applyFill="1" applyBorder="1" applyAlignment="1">
      <alignment horizontal="center" vertical="center" wrapText="1"/>
    </xf>
    <xf numFmtId="0" fontId="22" fillId="0" borderId="76" xfId="107" applyFont="1" applyFill="1" applyBorder="1" applyAlignment="1">
      <alignment horizontal="center" vertical="center" wrapText="1"/>
    </xf>
    <xf numFmtId="0" fontId="11" fillId="0" borderId="0" xfId="107" applyFont="1" applyFill="1" applyAlignment="1">
      <alignment horizontal="center" vertical="center" wrapText="1"/>
    </xf>
    <xf numFmtId="0" fontId="14" fillId="0" borderId="10" xfId="107" applyFont="1" applyFill="1" applyBorder="1" applyAlignment="1">
      <alignment horizontal="center" vertical="center" wrapText="1"/>
    </xf>
    <xf numFmtId="0" fontId="14" fillId="0" borderId="11" xfId="107" applyFont="1" applyFill="1" applyBorder="1" applyAlignment="1">
      <alignment horizontal="center" vertical="center" wrapText="1"/>
    </xf>
    <xf numFmtId="0" fontId="14" fillId="0" borderId="36" xfId="107" applyFont="1" applyFill="1" applyBorder="1" applyAlignment="1">
      <alignment horizontal="center" vertical="center" wrapText="1"/>
    </xf>
    <xf numFmtId="0" fontId="29" fillId="0" borderId="15" xfId="107" applyFont="1" applyFill="1" applyBorder="1" applyAlignment="1" applyProtection="1">
      <alignment horizontal="center" vertical="center"/>
    </xf>
    <xf numFmtId="0" fontId="29" fillId="0" borderId="16" xfId="107" applyFont="1" applyFill="1" applyBorder="1" applyAlignment="1" applyProtection="1">
      <alignment vertical="center" wrapText="1"/>
    </xf>
    <xf numFmtId="168" fontId="29" fillId="0" borderId="16" xfId="107" applyNumberFormat="1" applyFont="1" applyFill="1" applyBorder="1" applyAlignment="1" applyProtection="1">
      <alignment vertical="center"/>
      <protection locked="0"/>
    </xf>
    <xf numFmtId="168" fontId="29" fillId="0" borderId="47" xfId="107" applyNumberFormat="1" applyFont="1" applyFill="1" applyBorder="1" applyAlignment="1" applyProtection="1">
      <alignment vertical="center"/>
      <protection locked="0"/>
    </xf>
    <xf numFmtId="168" fontId="15" fillId="0" borderId="47" xfId="107" applyNumberFormat="1" applyFont="1" applyFill="1" applyBorder="1" applyAlignment="1" applyProtection="1">
      <alignment vertical="center"/>
    </xf>
    <xf numFmtId="168" fontId="15" fillId="0" borderId="45" xfId="107" applyNumberFormat="1" applyFont="1" applyFill="1" applyBorder="1" applyAlignment="1" applyProtection="1">
      <alignment vertical="center"/>
    </xf>
    <xf numFmtId="0" fontId="29" fillId="0" borderId="19" xfId="107" applyFont="1" applyFill="1" applyBorder="1" applyAlignment="1" applyProtection="1">
      <alignment horizontal="center" vertical="center"/>
    </xf>
    <xf numFmtId="0" fontId="29" fillId="0" borderId="24" xfId="107" applyFont="1" applyFill="1" applyBorder="1" applyAlignment="1" applyProtection="1">
      <alignment vertical="center" wrapText="1"/>
    </xf>
    <xf numFmtId="168" fontId="29" fillId="0" borderId="24" xfId="107" applyNumberFormat="1" applyFont="1" applyFill="1" applyBorder="1" applyAlignment="1" applyProtection="1">
      <alignment vertical="center"/>
      <protection locked="0"/>
    </xf>
    <xf numFmtId="168" fontId="29" fillId="0" borderId="77" xfId="107" applyNumberFormat="1" applyFont="1" applyFill="1" applyBorder="1" applyAlignment="1" applyProtection="1">
      <alignment vertical="center"/>
      <protection locked="0"/>
    </xf>
    <xf numFmtId="0" fontId="29" fillId="0" borderId="22" xfId="107" applyFont="1" applyFill="1" applyBorder="1" applyAlignment="1" applyProtection="1">
      <alignment horizontal="center" vertical="center"/>
    </xf>
    <xf numFmtId="0" fontId="29" fillId="0" borderId="28" xfId="107" applyFont="1" applyFill="1" applyBorder="1" applyAlignment="1" applyProtection="1">
      <alignment vertical="center" wrapText="1"/>
    </xf>
    <xf numFmtId="168" fontId="29" fillId="0" borderId="28" xfId="107" applyNumberFormat="1" applyFont="1" applyFill="1" applyBorder="1" applyAlignment="1" applyProtection="1">
      <alignment vertical="center"/>
      <protection locked="0"/>
    </xf>
    <xf numFmtId="168" fontId="29" fillId="0" borderId="75" xfId="107" applyNumberFormat="1" applyFont="1" applyFill="1" applyBorder="1" applyAlignment="1" applyProtection="1">
      <alignment vertical="center"/>
      <protection locked="0"/>
    </xf>
    <xf numFmtId="168" fontId="15" fillId="0" borderId="11" xfId="107" applyNumberFormat="1" applyFont="1" applyFill="1" applyBorder="1" applyAlignment="1" applyProtection="1">
      <alignment vertical="center"/>
    </xf>
    <xf numFmtId="168" fontId="15" fillId="0" borderId="76" xfId="107" applyNumberFormat="1" applyFont="1" applyFill="1" applyBorder="1" applyAlignment="1" applyProtection="1">
      <alignment vertical="center"/>
    </xf>
    <xf numFmtId="168" fontId="15" fillId="0" borderId="36" xfId="107" applyNumberFormat="1" applyFont="1" applyFill="1" applyBorder="1" applyAlignment="1" applyProtection="1">
      <alignment vertical="center"/>
    </xf>
    <xf numFmtId="168" fontId="15" fillId="0" borderId="29" xfId="107" applyNumberFormat="1" applyFont="1" applyFill="1" applyBorder="1" applyAlignment="1" applyProtection="1">
      <alignment vertical="center"/>
    </xf>
    <xf numFmtId="168" fontId="33" fillId="0" borderId="11" xfId="107" applyNumberFormat="1" applyFont="1" applyFill="1" applyBorder="1" applyAlignment="1" applyProtection="1">
      <alignment vertical="center"/>
    </xf>
    <xf numFmtId="0" fontId="22" fillId="0" borderId="10" xfId="107" applyFont="1" applyFill="1" applyBorder="1" applyAlignment="1">
      <alignment horizontal="center" vertical="center" wrapText="1"/>
    </xf>
    <xf numFmtId="0" fontId="22" fillId="0" borderId="36" xfId="107" applyFont="1" applyFill="1" applyBorder="1" applyAlignment="1">
      <alignment horizontal="center" vertical="center" wrapText="1"/>
    </xf>
    <xf numFmtId="0" fontId="56" fillId="0" borderId="10" xfId="107" applyFont="1" applyFill="1" applyBorder="1" applyAlignment="1">
      <alignment horizontal="center" vertical="center" wrapText="1"/>
    </xf>
    <xf numFmtId="0" fontId="56" fillId="0" borderId="11" xfId="107" applyFont="1" applyFill="1" applyBorder="1" applyAlignment="1">
      <alignment horizontal="center" vertical="center" wrapText="1"/>
    </xf>
    <xf numFmtId="0" fontId="56" fillId="0" borderId="36" xfId="107" applyFont="1" applyFill="1" applyBorder="1" applyAlignment="1">
      <alignment horizontal="center" vertical="center" wrapText="1"/>
    </xf>
    <xf numFmtId="0" fontId="29" fillId="0" borderId="17" xfId="107" applyFont="1" applyFill="1" applyBorder="1" applyAlignment="1" applyProtection="1">
      <alignment horizontal="right" vertical="center" wrapText="1" indent="1"/>
    </xf>
    <xf numFmtId="0" fontId="57" fillId="0" borderId="71" xfId="107" applyFont="1" applyFill="1" applyBorder="1" applyAlignment="1" applyProtection="1">
      <alignment horizontal="left" vertical="center" wrapText="1" indent="1"/>
      <protection locked="0"/>
    </xf>
    <xf numFmtId="168" fontId="29" fillId="0" borderId="18" xfId="107" applyNumberFormat="1" applyFont="1" applyFill="1" applyBorder="1" applyAlignment="1" applyProtection="1">
      <alignment horizontal="right" vertical="center" wrapText="1" indent="2"/>
      <protection locked="0"/>
    </xf>
    <xf numFmtId="168" fontId="29" fillId="0" borderId="43" xfId="107" applyNumberFormat="1" applyFont="1" applyFill="1" applyBorder="1" applyAlignment="1" applyProtection="1">
      <alignment horizontal="right" vertical="center" wrapText="1" indent="2"/>
      <protection locked="0"/>
    </xf>
    <xf numFmtId="0" fontId="28" fillId="0" borderId="0" xfId="107" applyFill="1" applyAlignment="1">
      <alignment vertical="center" wrapText="1"/>
    </xf>
    <xf numFmtId="0" fontId="29" fillId="0" borderId="15" xfId="107" applyFont="1" applyFill="1" applyBorder="1" applyAlignment="1" applyProtection="1">
      <alignment horizontal="right" vertical="center" wrapText="1" indent="1"/>
    </xf>
    <xf numFmtId="0" fontId="57" fillId="0" borderId="23" xfId="107" applyFont="1" applyFill="1" applyBorder="1" applyAlignment="1" applyProtection="1">
      <alignment horizontal="left" vertical="center" wrapText="1" indent="1"/>
      <protection locked="0"/>
    </xf>
    <xf numFmtId="168" fontId="29" fillId="0" borderId="16" xfId="107" applyNumberFormat="1" applyFont="1" applyFill="1" applyBorder="1" applyAlignment="1" applyProtection="1">
      <alignment horizontal="right" vertical="center" wrapText="1" indent="2"/>
      <protection locked="0"/>
    </xf>
    <xf numFmtId="168" fontId="29" fillId="0" borderId="45" xfId="107" applyNumberFormat="1" applyFont="1" applyFill="1" applyBorder="1" applyAlignment="1" applyProtection="1">
      <alignment horizontal="right" vertical="center" wrapText="1" indent="2"/>
      <protection locked="0"/>
    </xf>
    <xf numFmtId="0" fontId="29" fillId="0" borderId="15" xfId="107" applyFont="1" applyFill="1" applyBorder="1" applyAlignment="1">
      <alignment horizontal="right" vertical="center" wrapText="1" indent="1"/>
    </xf>
    <xf numFmtId="0" fontId="57" fillId="0" borderId="23" xfId="107" applyFont="1" applyFill="1" applyBorder="1" applyAlignment="1" applyProtection="1">
      <alignment horizontal="left" vertical="center" wrapText="1" indent="8"/>
      <protection locked="0"/>
    </xf>
    <xf numFmtId="0" fontId="29" fillId="0" borderId="16" xfId="107" applyFont="1" applyFill="1" applyBorder="1" applyAlignment="1" applyProtection="1">
      <alignment vertical="center" wrapText="1"/>
      <protection locked="0"/>
    </xf>
    <xf numFmtId="0" fontId="29" fillId="0" borderId="22" xfId="107" applyFont="1" applyFill="1" applyBorder="1" applyAlignment="1">
      <alignment horizontal="right" vertical="center" wrapText="1" indent="1"/>
    </xf>
    <xf numFmtId="0" fontId="29" fillId="0" borderId="28" xfId="107" applyFont="1" applyFill="1" applyBorder="1" applyAlignment="1" applyProtection="1">
      <alignment vertical="center" wrapText="1"/>
      <protection locked="0"/>
    </xf>
    <xf numFmtId="168" fontId="29" fillId="0" borderId="28" xfId="107" applyNumberFormat="1" applyFont="1" applyFill="1" applyBorder="1" applyAlignment="1" applyProtection="1">
      <alignment horizontal="right" vertical="center" wrapText="1" indent="2"/>
      <protection locked="0"/>
    </xf>
    <xf numFmtId="168" fontId="29" fillId="0" borderId="29" xfId="107" applyNumberFormat="1" applyFont="1" applyFill="1" applyBorder="1" applyAlignment="1" applyProtection="1">
      <alignment horizontal="right" vertical="center" wrapText="1" indent="2"/>
      <protection locked="0"/>
    </xf>
    <xf numFmtId="0" fontId="15" fillId="0" borderId="10" xfId="107" applyFont="1" applyFill="1" applyBorder="1" applyAlignment="1">
      <alignment horizontal="right" vertical="center" wrapText="1" indent="1"/>
    </xf>
    <xf numFmtId="0" fontId="15" fillId="0" borderId="11" xfId="107" applyFont="1" applyFill="1" applyBorder="1" applyAlignment="1">
      <alignment vertical="center" wrapText="1"/>
    </xf>
    <xf numFmtId="168" fontId="15" fillId="0" borderId="11" xfId="107" applyNumberFormat="1" applyFont="1" applyFill="1" applyBorder="1" applyAlignment="1">
      <alignment horizontal="right" vertical="center" wrapText="1" indent="2"/>
    </xf>
    <xf numFmtId="168" fontId="15" fillId="0" borderId="36" xfId="107" applyNumberFormat="1" applyFont="1" applyFill="1" applyBorder="1" applyAlignment="1">
      <alignment horizontal="right" vertical="center" wrapText="1" indent="2"/>
    </xf>
    <xf numFmtId="0" fontId="28" fillId="0" borderId="0" xfId="107" applyFill="1" applyAlignment="1">
      <alignment horizontal="right" vertical="center" wrapText="1"/>
    </xf>
    <xf numFmtId="0" fontId="28" fillId="0" borderId="0" xfId="107" applyFill="1" applyAlignment="1">
      <alignment horizontal="center" vertical="center" wrapText="1"/>
    </xf>
    <xf numFmtId="0" fontId="62" fillId="0" borderId="0" xfId="105" applyFill="1" applyProtection="1"/>
    <xf numFmtId="0" fontId="68" fillId="0" borderId="0" xfId="105" applyFont="1" applyFill="1" applyProtection="1"/>
    <xf numFmtId="0" fontId="34" fillId="0" borderId="25" xfId="104" applyFont="1" applyFill="1" applyBorder="1" applyAlignment="1" applyProtection="1">
      <alignment horizontal="center" vertical="center" textRotation="90"/>
    </xf>
    <xf numFmtId="0" fontId="58" fillId="0" borderId="22" xfId="105" applyFont="1" applyFill="1" applyBorder="1" applyAlignment="1" applyProtection="1">
      <alignment horizontal="center" vertical="center" wrapText="1"/>
    </xf>
    <xf numFmtId="0" fontId="58" fillId="0" borderId="28" xfId="105" applyFont="1" applyFill="1" applyBorder="1" applyAlignment="1" applyProtection="1">
      <alignment horizontal="center" vertical="center" wrapText="1"/>
    </xf>
    <xf numFmtId="0" fontId="58" fillId="0" borderId="29" xfId="105" applyFont="1" applyFill="1" applyBorder="1" applyAlignment="1" applyProtection="1">
      <alignment horizontal="center" vertical="center" wrapText="1"/>
    </xf>
    <xf numFmtId="0" fontId="62" fillId="0" borderId="0" xfId="105" applyFill="1" applyAlignment="1" applyProtection="1">
      <alignment horizontal="center" vertical="center"/>
    </xf>
    <xf numFmtId="0" fontId="60" fillId="0" borderId="20" xfId="105" applyFont="1" applyFill="1" applyBorder="1" applyAlignment="1" applyProtection="1">
      <alignment vertical="center" wrapText="1"/>
    </xf>
    <xf numFmtId="170" fontId="13" fillId="0" borderId="21" xfId="104" applyNumberFormat="1" applyFont="1" applyFill="1" applyBorder="1" applyAlignment="1" applyProtection="1">
      <alignment horizontal="center" vertical="center"/>
    </xf>
    <xf numFmtId="173" fontId="71" fillId="0" borderId="21" xfId="105" applyNumberFormat="1" applyFont="1" applyFill="1" applyBorder="1" applyAlignment="1" applyProtection="1">
      <alignment horizontal="right" vertical="center" wrapText="1"/>
      <protection locked="0"/>
    </xf>
    <xf numFmtId="0" fontId="62" fillId="0" borderId="0" xfId="105" applyFill="1" applyAlignment="1" applyProtection="1">
      <alignment vertical="center"/>
    </xf>
    <xf numFmtId="0" fontId="60" fillId="0" borderId="15" xfId="105" applyFont="1" applyFill="1" applyBorder="1" applyAlignment="1" applyProtection="1">
      <alignment vertical="center" wrapText="1"/>
    </xf>
    <xf numFmtId="170" fontId="13" fillId="0" borderId="16" xfId="104" applyNumberFormat="1" applyFont="1" applyFill="1" applyBorder="1" applyAlignment="1" applyProtection="1">
      <alignment horizontal="center" vertical="center"/>
    </xf>
    <xf numFmtId="173" fontId="71" fillId="0" borderId="16" xfId="105" applyNumberFormat="1" applyFont="1" applyFill="1" applyBorder="1" applyAlignment="1" applyProtection="1">
      <alignment horizontal="right" vertical="center" wrapText="1"/>
    </xf>
    <xf numFmtId="0" fontId="72" fillId="0" borderId="15" xfId="105" applyFont="1" applyFill="1" applyBorder="1" applyAlignment="1" applyProtection="1">
      <alignment horizontal="left" vertical="center" wrapText="1" indent="1"/>
    </xf>
    <xf numFmtId="173" fontId="57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57" fillId="0" borderId="16" xfId="105" applyNumberFormat="1" applyFont="1" applyFill="1" applyBorder="1" applyAlignment="1" applyProtection="1">
      <alignment horizontal="right" vertical="center" wrapText="1"/>
    </xf>
    <xf numFmtId="173" fontId="57" fillId="0" borderId="45" xfId="105" applyNumberFormat="1" applyFont="1" applyFill="1" applyBorder="1" applyAlignment="1" applyProtection="1">
      <alignment horizontal="right" vertical="center" wrapText="1"/>
    </xf>
    <xf numFmtId="0" fontId="60" fillId="0" borderId="22" xfId="105" applyFont="1" applyFill="1" applyBorder="1" applyAlignment="1" applyProtection="1">
      <alignment vertical="center" wrapText="1"/>
    </xf>
    <xf numFmtId="170" fontId="13" fillId="0" borderId="28" xfId="104" applyNumberFormat="1" applyFont="1" applyFill="1" applyBorder="1" applyAlignment="1" applyProtection="1">
      <alignment horizontal="center" vertical="center"/>
    </xf>
    <xf numFmtId="173" fontId="71" fillId="0" borderId="28" xfId="105" applyNumberFormat="1" applyFont="1" applyFill="1" applyBorder="1" applyAlignment="1" applyProtection="1">
      <alignment horizontal="right" vertical="center" wrapText="1"/>
    </xf>
    <xf numFmtId="0" fontId="57" fillId="0" borderId="0" xfId="105" applyFont="1" applyFill="1" applyProtection="1"/>
    <xf numFmtId="3" fontId="62" fillId="0" borderId="0" xfId="105" applyNumberFormat="1" applyFont="1" applyFill="1" applyProtection="1"/>
    <xf numFmtId="0" fontId="62" fillId="0" borderId="0" xfId="105" applyFont="1" applyFill="1" applyProtection="1"/>
    <xf numFmtId="0" fontId="28" fillId="0" borderId="0" xfId="104" applyFill="1" applyAlignment="1" applyProtection="1">
      <alignment vertical="center"/>
    </xf>
    <xf numFmtId="0" fontId="28" fillId="0" borderId="0" xfId="104" applyFill="1" applyAlignment="1" applyProtection="1">
      <alignment vertical="center" wrapText="1"/>
    </xf>
    <xf numFmtId="0" fontId="28" fillId="0" borderId="0" xfId="104" applyFill="1" applyAlignment="1" applyProtection="1">
      <alignment horizontal="center" vertical="center"/>
    </xf>
    <xf numFmtId="49" fontId="14" fillId="0" borderId="22" xfId="104" applyNumberFormat="1" applyFont="1" applyFill="1" applyBorder="1" applyAlignment="1" applyProtection="1">
      <alignment horizontal="center" vertical="center" wrapText="1"/>
    </xf>
    <xf numFmtId="49" fontId="14" fillId="0" borderId="28" xfId="104" applyNumberFormat="1" applyFont="1" applyFill="1" applyBorder="1" applyAlignment="1" applyProtection="1">
      <alignment horizontal="center" vertical="center"/>
    </xf>
    <xf numFmtId="49" fontId="14" fillId="0" borderId="29" xfId="104" applyNumberFormat="1" applyFont="1" applyFill="1" applyBorder="1" applyAlignment="1" applyProtection="1">
      <alignment horizontal="center" vertical="center"/>
    </xf>
    <xf numFmtId="49" fontId="9" fillId="0" borderId="0" xfId="104" applyNumberFormat="1" applyFont="1" applyFill="1" applyAlignment="1" applyProtection="1">
      <alignment horizontal="center" vertical="center"/>
    </xf>
    <xf numFmtId="170" fontId="13" fillId="0" borderId="18" xfId="104" applyNumberFormat="1" applyFont="1" applyFill="1" applyBorder="1" applyAlignment="1" applyProtection="1">
      <alignment horizontal="center" vertical="center"/>
    </xf>
    <xf numFmtId="171" fontId="13" fillId="0" borderId="43" xfId="104" applyNumberFormat="1" applyFont="1" applyFill="1" applyBorder="1" applyAlignment="1" applyProtection="1">
      <alignment vertical="center"/>
      <protection locked="0"/>
    </xf>
    <xf numFmtId="171" fontId="13" fillId="0" borderId="45" xfId="104" applyNumberFormat="1" applyFont="1" applyFill="1" applyBorder="1" applyAlignment="1" applyProtection="1">
      <alignment vertical="center"/>
      <protection locked="0"/>
    </xf>
    <xf numFmtId="171" fontId="14" fillId="0" borderId="45" xfId="104" applyNumberFormat="1" applyFont="1" applyFill="1" applyBorder="1" applyAlignment="1" applyProtection="1">
      <alignment vertical="center"/>
    </xf>
    <xf numFmtId="0" fontId="9" fillId="0" borderId="0" xfId="104" applyFont="1" applyFill="1" applyAlignment="1" applyProtection="1">
      <alignment vertical="center"/>
    </xf>
    <xf numFmtId="0" fontId="14" fillId="0" borderId="22" xfId="104" applyFont="1" applyFill="1" applyBorder="1" applyAlignment="1" applyProtection="1">
      <alignment horizontal="left" vertical="center" wrapText="1"/>
    </xf>
    <xf numFmtId="171" fontId="14" fillId="0" borderId="29" xfId="104" applyNumberFormat="1" applyFont="1" applyFill="1" applyBorder="1" applyAlignment="1" applyProtection="1">
      <alignment vertical="center"/>
    </xf>
    <xf numFmtId="0" fontId="62" fillId="0" borderId="0" xfId="105" applyFont="1" applyFill="1" applyAlignment="1" applyProtection="1"/>
    <xf numFmtId="0" fontId="21" fillId="0" borderId="0" xfId="104" applyFont="1" applyFill="1" applyAlignment="1" applyProtection="1">
      <alignment horizontal="center" vertical="center"/>
    </xf>
    <xf numFmtId="0" fontId="62" fillId="0" borderId="0" xfId="105" applyFill="1"/>
    <xf numFmtId="0" fontId="63" fillId="0" borderId="12" xfId="105" applyFont="1" applyFill="1" applyBorder="1" applyAlignment="1">
      <alignment horizontal="center" vertical="center"/>
    </xf>
    <xf numFmtId="0" fontId="63" fillId="0" borderId="25" xfId="105" applyFont="1" applyFill="1" applyBorder="1" applyAlignment="1">
      <alignment horizontal="center" vertical="center" wrapText="1"/>
    </xf>
    <xf numFmtId="0" fontId="63" fillId="0" borderId="66" xfId="105" applyFont="1" applyFill="1" applyBorder="1" applyAlignment="1">
      <alignment horizontal="center" vertical="center" wrapText="1"/>
    </xf>
    <xf numFmtId="0" fontId="63" fillId="0" borderId="10" xfId="105" applyFont="1" applyFill="1" applyBorder="1" applyAlignment="1">
      <alignment horizontal="center" vertical="center"/>
    </xf>
    <xf numFmtId="0" fontId="63" fillId="0" borderId="11" xfId="105" applyFont="1" applyFill="1" applyBorder="1" applyAlignment="1">
      <alignment horizontal="center" vertical="center" wrapText="1"/>
    </xf>
    <xf numFmtId="0" fontId="63" fillId="0" borderId="36" xfId="105" applyFont="1" applyFill="1" applyBorder="1" applyAlignment="1">
      <alignment horizontal="center" vertical="center" wrapText="1"/>
    </xf>
    <xf numFmtId="0" fontId="57" fillId="0" borderId="15" xfId="105" applyFont="1" applyFill="1" applyBorder="1" applyProtection="1">
      <protection locked="0"/>
    </xf>
    <xf numFmtId="0" fontId="57" fillId="0" borderId="18" xfId="105" applyFont="1" applyFill="1" applyBorder="1" applyAlignment="1">
      <alignment horizontal="right" indent="1"/>
    </xf>
    <xf numFmtId="3" fontId="57" fillId="0" borderId="18" xfId="105" applyNumberFormat="1" applyFont="1" applyFill="1" applyBorder="1" applyProtection="1">
      <protection locked="0"/>
    </xf>
    <xf numFmtId="3" fontId="57" fillId="0" borderId="43" xfId="105" applyNumberFormat="1" applyFont="1" applyFill="1" applyBorder="1" applyProtection="1">
      <protection locked="0"/>
    </xf>
    <xf numFmtId="0" fontId="57" fillId="0" borderId="16" xfId="105" applyFont="1" applyFill="1" applyBorder="1" applyAlignment="1">
      <alignment horizontal="right" indent="1"/>
    </xf>
    <xf numFmtId="3" fontId="57" fillId="0" borderId="16" xfId="105" applyNumberFormat="1" applyFont="1" applyFill="1" applyBorder="1" applyProtection="1">
      <protection locked="0"/>
    </xf>
    <xf numFmtId="3" fontId="57" fillId="0" borderId="45" xfId="105" applyNumberFormat="1" applyFont="1" applyFill="1" applyBorder="1" applyProtection="1">
      <protection locked="0"/>
    </xf>
    <xf numFmtId="0" fontId="57" fillId="0" borderId="19" xfId="105" applyFont="1" applyFill="1" applyBorder="1" applyProtection="1">
      <protection locked="0"/>
    </xf>
    <xf numFmtId="0" fontId="57" fillId="0" borderId="24" xfId="105" applyFont="1" applyFill="1" applyBorder="1" applyAlignment="1">
      <alignment horizontal="right" indent="1"/>
    </xf>
    <xf numFmtId="3" fontId="57" fillId="0" borderId="24" xfId="105" applyNumberFormat="1" applyFont="1" applyFill="1" applyBorder="1" applyProtection="1">
      <protection locked="0"/>
    </xf>
    <xf numFmtId="3" fontId="57" fillId="0" borderId="48" xfId="105" applyNumberFormat="1" applyFont="1" applyFill="1" applyBorder="1" applyProtection="1">
      <protection locked="0"/>
    </xf>
    <xf numFmtId="0" fontId="60" fillId="0" borderId="10" xfId="105" applyFont="1" applyFill="1" applyBorder="1" applyProtection="1">
      <protection locked="0"/>
    </xf>
    <xf numFmtId="0" fontId="57" fillId="0" borderId="11" xfId="105" applyFont="1" applyFill="1" applyBorder="1" applyAlignment="1">
      <alignment horizontal="right" indent="1"/>
    </xf>
    <xf numFmtId="3" fontId="57" fillId="0" borderId="11" xfId="105" applyNumberFormat="1" applyFont="1" applyFill="1" applyBorder="1" applyProtection="1">
      <protection locked="0"/>
    </xf>
    <xf numFmtId="171" fontId="14" fillId="0" borderId="36" xfId="104" applyNumberFormat="1" applyFont="1" applyFill="1" applyBorder="1" applyAlignment="1" applyProtection="1">
      <alignment vertical="center"/>
    </xf>
    <xf numFmtId="0" fontId="57" fillId="0" borderId="17" xfId="105" applyFont="1" applyFill="1" applyBorder="1" applyProtection="1">
      <protection locked="0"/>
    </xf>
    <xf numFmtId="3" fontId="57" fillId="0" borderId="78" xfId="105" applyNumberFormat="1" applyFont="1" applyFill="1" applyBorder="1"/>
    <xf numFmtId="0" fontId="65" fillId="0" borderId="0" xfId="105" applyFont="1" applyFill="1"/>
    <xf numFmtId="0" fontId="57" fillId="0" borderId="0" xfId="105" applyFont="1" applyFill="1"/>
    <xf numFmtId="0" fontId="62" fillId="0" borderId="0" xfId="105" applyFont="1" applyFill="1"/>
    <xf numFmtId="3" fontId="62" fillId="0" borderId="0" xfId="105" applyNumberFormat="1" applyFont="1" applyFill="1" applyAlignment="1">
      <alignment horizontal="center"/>
    </xf>
    <xf numFmtId="0" fontId="62" fillId="0" borderId="0" xfId="105" applyFont="1" applyFill="1" applyAlignment="1"/>
    <xf numFmtId="0" fontId="59" fillId="0" borderId="12" xfId="105" applyFont="1" applyFill="1" applyBorder="1" applyAlignment="1">
      <alignment horizontal="center" vertical="center"/>
    </xf>
    <xf numFmtId="0" fontId="59" fillId="0" borderId="25" xfId="105" applyFont="1" applyFill="1" applyBorder="1" applyAlignment="1">
      <alignment horizontal="center" vertical="center" wrapText="1"/>
    </xf>
    <xf numFmtId="0" fontId="59" fillId="0" borderId="66" xfId="105" applyFont="1" applyFill="1" applyBorder="1" applyAlignment="1">
      <alignment horizontal="center" vertical="center" wrapText="1"/>
    </xf>
    <xf numFmtId="0" fontId="59" fillId="0" borderId="10" xfId="105" applyFont="1" applyFill="1" applyBorder="1" applyAlignment="1">
      <alignment horizontal="center" vertical="center"/>
    </xf>
    <xf numFmtId="0" fontId="59" fillId="0" borderId="11" xfId="105" applyFont="1" applyFill="1" applyBorder="1" applyAlignment="1">
      <alignment horizontal="center" vertical="center" wrapText="1"/>
    </xf>
    <xf numFmtId="0" fontId="59" fillId="0" borderId="36" xfId="105" applyFont="1" applyFill="1" applyBorder="1" applyAlignment="1">
      <alignment horizontal="center" vertical="center" wrapText="1"/>
    </xf>
    <xf numFmtId="0" fontId="57" fillId="0" borderId="15" xfId="105" applyFont="1" applyFill="1" applyBorder="1" applyAlignment="1" applyProtection="1">
      <alignment horizontal="left" indent="1"/>
      <protection locked="0"/>
    </xf>
    <xf numFmtId="0" fontId="57" fillId="0" borderId="19" xfId="105" applyFont="1" applyFill="1" applyBorder="1" applyAlignment="1" applyProtection="1">
      <alignment horizontal="left" indent="1"/>
      <protection locked="0"/>
    </xf>
    <xf numFmtId="0" fontId="57" fillId="0" borderId="17" xfId="105" applyFont="1" applyFill="1" applyBorder="1" applyAlignment="1" applyProtection="1">
      <alignment horizontal="left" indent="1"/>
      <protection locked="0"/>
    </xf>
    <xf numFmtId="0" fontId="60" fillId="0" borderId="76" xfId="105" applyNumberFormat="1" applyFont="1" applyFill="1" applyBorder="1"/>
    <xf numFmtId="0" fontId="57" fillId="0" borderId="22" xfId="105" applyFont="1" applyFill="1" applyBorder="1" applyAlignment="1" applyProtection="1">
      <alignment horizontal="left" indent="1"/>
      <protection locked="0"/>
    </xf>
    <xf numFmtId="0" fontId="57" fillId="0" borderId="28" xfId="105" applyFont="1" applyFill="1" applyBorder="1" applyAlignment="1">
      <alignment horizontal="right" indent="1"/>
    </xf>
    <xf numFmtId="3" fontId="57" fillId="0" borderId="28" xfId="105" applyNumberFormat="1" applyFont="1" applyFill="1" applyBorder="1" applyProtection="1">
      <protection locked="0"/>
    </xf>
    <xf numFmtId="3" fontId="57" fillId="0" borderId="29" xfId="105" applyNumberFormat="1" applyFont="1" applyFill="1" applyBorder="1" applyProtection="1">
      <protection locked="0"/>
    </xf>
    <xf numFmtId="0" fontId="74" fillId="0" borderId="0" xfId="107" applyFont="1" applyFill="1"/>
    <xf numFmtId="0" fontId="75" fillId="0" borderId="0" xfId="107" applyFont="1" applyAlignment="1" applyProtection="1">
      <alignment horizontal="right"/>
    </xf>
    <xf numFmtId="0" fontId="28" fillId="0" borderId="0" xfId="107" applyProtection="1"/>
    <xf numFmtId="0" fontId="61" fillId="0" borderId="0" xfId="107" applyFont="1" applyAlignment="1" applyProtection="1">
      <alignment horizontal="center"/>
    </xf>
    <xf numFmtId="0" fontId="76" fillId="0" borderId="10" xfId="107" applyFont="1" applyBorder="1" applyAlignment="1" applyProtection="1">
      <alignment horizontal="center" vertical="center" wrapText="1"/>
    </xf>
    <xf numFmtId="0" fontId="61" fillId="0" borderId="11" xfId="107" applyFont="1" applyBorder="1" applyAlignment="1" applyProtection="1">
      <alignment horizontal="center" vertical="center" wrapText="1"/>
    </xf>
    <xf numFmtId="0" fontId="61" fillId="0" borderId="36" xfId="107" applyFont="1" applyBorder="1" applyAlignment="1" applyProtection="1">
      <alignment horizontal="center" vertical="center" wrapText="1"/>
    </xf>
    <xf numFmtId="0" fontId="61" fillId="0" borderId="15" xfId="107" applyFont="1" applyBorder="1" applyAlignment="1" applyProtection="1">
      <alignment horizontal="center" vertical="top" wrapText="1"/>
    </xf>
    <xf numFmtId="0" fontId="61" fillId="22" borderId="11" xfId="107" applyFont="1" applyFill="1" applyBorder="1" applyAlignment="1" applyProtection="1">
      <alignment horizontal="center" vertical="top" wrapText="1"/>
    </xf>
    <xf numFmtId="166" fontId="77" fillId="0" borderId="36" xfId="66" applyNumberFormat="1" applyFont="1" applyBorder="1" applyAlignment="1" applyProtection="1">
      <alignment horizontal="center" vertical="top" wrapText="1"/>
    </xf>
    <xf numFmtId="0" fontId="23" fillId="0" borderId="0" xfId="102" applyFont="1" applyFill="1"/>
    <xf numFmtId="168" fontId="25" fillId="0" borderId="0" xfId="102" applyNumberFormat="1" applyFont="1" applyFill="1" applyBorder="1" applyAlignment="1" applyProtection="1">
      <alignment horizontal="centerContinuous" vertical="center"/>
    </xf>
    <xf numFmtId="0" fontId="17" fillId="0" borderId="0" xfId="100" applyFont="1" applyFill="1" applyBorder="1" applyAlignment="1" applyProtection="1">
      <alignment horizontal="right"/>
    </xf>
    <xf numFmtId="0" fontId="78" fillId="0" borderId="0" xfId="100" applyFont="1" applyFill="1" applyBorder="1" applyAlignment="1" applyProtection="1"/>
    <xf numFmtId="0" fontId="15" fillId="0" borderId="20" xfId="102" applyFont="1" applyFill="1" applyBorder="1" applyAlignment="1" applyProtection="1">
      <alignment horizontal="center" vertical="center" wrapText="1"/>
    </xf>
    <xf numFmtId="0" fontId="15" fillId="0" borderId="21" xfId="102" applyFont="1" applyFill="1" applyBorder="1" applyAlignment="1" applyProtection="1">
      <alignment horizontal="center" vertical="center" wrapText="1"/>
    </xf>
    <xf numFmtId="0" fontId="15" fillId="0" borderId="62" xfId="102" applyFont="1" applyFill="1" applyBorder="1" applyAlignment="1" applyProtection="1">
      <alignment horizontal="center" vertical="center" wrapText="1"/>
    </xf>
    <xf numFmtId="0" fontId="29" fillId="0" borderId="10" xfId="102" applyFont="1" applyFill="1" applyBorder="1" applyAlignment="1" applyProtection="1">
      <alignment horizontal="center" vertical="center"/>
    </xf>
    <xf numFmtId="0" fontId="29" fillId="0" borderId="11" xfId="102" applyFont="1" applyFill="1" applyBorder="1" applyAlignment="1" applyProtection="1">
      <alignment horizontal="center" vertical="center"/>
    </xf>
    <xf numFmtId="0" fontId="29" fillId="0" borderId="36" xfId="102" applyFont="1" applyFill="1" applyBorder="1" applyAlignment="1" applyProtection="1">
      <alignment horizontal="center" vertical="center"/>
    </xf>
    <xf numFmtId="0" fontId="29" fillId="0" borderId="20" xfId="102" applyFont="1" applyFill="1" applyBorder="1" applyAlignment="1" applyProtection="1">
      <alignment horizontal="center" vertical="center"/>
    </xf>
    <xf numFmtId="0" fontId="29" fillId="0" borderId="18" xfId="102" applyFont="1" applyFill="1" applyBorder="1" applyProtection="1"/>
    <xf numFmtId="166" fontId="29" fillId="0" borderId="38" xfId="66" applyNumberFormat="1" applyFont="1" applyFill="1" applyBorder="1" applyProtection="1">
      <protection locked="0"/>
    </xf>
    <xf numFmtId="0" fontId="29" fillId="0" borderId="15" xfId="102" applyFont="1" applyFill="1" applyBorder="1" applyAlignment="1" applyProtection="1">
      <alignment horizontal="center" vertical="center"/>
    </xf>
    <xf numFmtId="0" fontId="64" fillId="0" borderId="16" xfId="100" applyFont="1" applyBorder="1" applyAlignment="1">
      <alignment horizontal="justify" wrapText="1"/>
    </xf>
    <xf numFmtId="166" fontId="29" fillId="0" borderId="32" xfId="66" applyNumberFormat="1" applyFont="1" applyFill="1" applyBorder="1" applyProtection="1">
      <protection locked="0"/>
    </xf>
    <xf numFmtId="0" fontId="64" fillId="0" borderId="16" xfId="100" applyFont="1" applyBorder="1" applyAlignment="1">
      <alignment wrapText="1"/>
    </xf>
    <xf numFmtId="166" fontId="29" fillId="0" borderId="33" xfId="66" applyNumberFormat="1" applyFont="1" applyFill="1" applyBorder="1" applyProtection="1">
      <protection locked="0"/>
    </xf>
    <xf numFmtId="0" fontId="64" fillId="0" borderId="28" xfId="100" applyFont="1" applyBorder="1" applyAlignment="1">
      <alignment wrapText="1"/>
    </xf>
    <xf numFmtId="166" fontId="15" fillId="0" borderId="36" xfId="66" applyNumberFormat="1" applyFont="1" applyFill="1" applyBorder="1" applyProtection="1"/>
    <xf numFmtId="168" fontId="29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4" fontId="11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0" xfId="107" applyNumberFormat="1" applyFont="1" applyFill="1" applyAlignment="1">
      <alignment vertical="center" wrapText="1"/>
    </xf>
    <xf numFmtId="168" fontId="10" fillId="0" borderId="0" xfId="107" applyNumberFormat="1" applyFont="1" applyFill="1" applyAlignment="1">
      <alignment horizontal="left" vertical="center" wrapText="1"/>
    </xf>
    <xf numFmtId="168" fontId="28" fillId="0" borderId="0" xfId="107" applyNumberFormat="1" applyFont="1" applyFill="1" applyAlignment="1">
      <alignment vertical="center" wrapText="1"/>
    </xf>
    <xf numFmtId="168" fontId="28" fillId="0" borderId="0" xfId="107" applyNumberFormat="1" applyFont="1" applyFill="1" applyAlignment="1">
      <alignment horizontal="left" vertical="center" wrapText="1"/>
    </xf>
    <xf numFmtId="168" fontId="28" fillId="0" borderId="0" xfId="107" applyNumberFormat="1" applyFill="1" applyAlignment="1">
      <alignment horizontal="left" vertical="center" wrapText="1"/>
    </xf>
    <xf numFmtId="0" fontId="62" fillId="0" borderId="16" xfId="106" applyFont="1" applyBorder="1" applyAlignment="1" applyProtection="1">
      <alignment horizontal="left" vertical="top" wrapText="1"/>
      <protection locked="0"/>
    </xf>
    <xf numFmtId="0" fontId="62" fillId="0" borderId="16" xfId="106" applyFont="1" applyBorder="1" applyAlignment="1" applyProtection="1">
      <alignment horizontal="right" vertical="top" wrapText="1"/>
      <protection locked="0"/>
    </xf>
    <xf numFmtId="164" fontId="62" fillId="0" borderId="16" xfId="106" applyNumberFormat="1" applyFont="1" applyBorder="1" applyAlignment="1" applyProtection="1">
      <alignment horizontal="right" vertical="top" wrapText="1"/>
      <protection locked="0"/>
    </xf>
    <xf numFmtId="3" fontId="62" fillId="0" borderId="45" xfId="106" applyNumberFormat="1" applyFont="1" applyBorder="1" applyAlignment="1" applyProtection="1">
      <alignment horizontal="center" vertical="top" wrapText="1"/>
      <protection locked="0"/>
    </xf>
    <xf numFmtId="3" fontId="62" fillId="0" borderId="79" xfId="106" applyNumberFormat="1" applyFont="1" applyBorder="1" applyAlignment="1" applyProtection="1">
      <alignment horizontal="center" vertical="top" wrapText="1"/>
      <protection locked="0"/>
    </xf>
    <xf numFmtId="168" fontId="29" fillId="0" borderId="16" xfId="107" applyNumberFormat="1" applyFont="1" applyFill="1" applyBorder="1" applyAlignment="1" applyProtection="1">
      <alignment vertical="center" wrapText="1"/>
    </xf>
    <xf numFmtId="0" fontId="28" fillId="0" borderId="0" xfId="107" applyFont="1" applyProtection="1"/>
    <xf numFmtId="0" fontId="28" fillId="0" borderId="0" xfId="104" applyFont="1" applyFill="1" applyAlignment="1" applyProtection="1">
      <alignment horizontal="right" vertical="center" wrapText="1"/>
    </xf>
    <xf numFmtId="0" fontId="62" fillId="0" borderId="0" xfId="105" applyFont="1" applyFill="1" applyAlignment="1">
      <alignment horizontal="right"/>
    </xf>
    <xf numFmtId="0" fontId="62" fillId="0" borderId="0" xfId="105" applyFill="1" applyAlignment="1">
      <alignment wrapText="1"/>
    </xf>
    <xf numFmtId="0" fontId="83" fillId="0" borderId="0" xfId="107" applyFont="1" applyProtection="1"/>
    <xf numFmtId="0" fontId="53" fillId="0" borderId="27" xfId="103" applyFont="1" applyFill="1" applyBorder="1" applyAlignment="1" applyProtection="1">
      <alignment horizontal="right" vertical="center"/>
    </xf>
    <xf numFmtId="0" fontId="14" fillId="0" borderId="11" xfId="102" applyFont="1" applyFill="1" applyBorder="1" applyAlignment="1" applyProtection="1">
      <alignment horizontal="left" vertical="center" wrapText="1"/>
    </xf>
    <xf numFmtId="0" fontId="57" fillId="0" borderId="18" xfId="103" applyFont="1" applyBorder="1" applyAlignment="1" applyProtection="1">
      <alignment horizontal="left" vertical="center" wrapText="1"/>
    </xf>
    <xf numFmtId="0" fontId="57" fillId="0" borderId="16" xfId="103" applyFont="1" applyBorder="1" applyAlignment="1" applyProtection="1">
      <alignment horizontal="left" vertical="center" wrapText="1"/>
    </xf>
    <xf numFmtId="0" fontId="57" fillId="0" borderId="24" xfId="103" applyFont="1" applyBorder="1" applyAlignment="1" applyProtection="1">
      <alignment horizontal="left" vertical="center" wrapText="1"/>
    </xf>
    <xf numFmtId="0" fontId="60" fillId="0" borderId="11" xfId="103" applyFont="1" applyBorder="1" applyAlignment="1" applyProtection="1">
      <alignment horizontal="left" vertical="center" wrapText="1"/>
    </xf>
    <xf numFmtId="0" fontId="60" fillId="0" borderId="10" xfId="103" applyFont="1" applyBorder="1" applyAlignment="1" applyProtection="1">
      <alignment vertical="center" wrapText="1"/>
    </xf>
    <xf numFmtId="0" fontId="57" fillId="0" borderId="24" xfId="103" applyFont="1" applyBorder="1" applyAlignment="1" applyProtection="1">
      <alignment vertical="center" wrapText="1"/>
    </xf>
    <xf numFmtId="0" fontId="57" fillId="0" borderId="17" xfId="103" applyFont="1" applyBorder="1" applyAlignment="1" applyProtection="1">
      <alignment vertical="center" wrapText="1"/>
    </xf>
    <xf numFmtId="0" fontId="57" fillId="0" borderId="15" xfId="103" applyFont="1" applyBorder="1" applyAlignment="1" applyProtection="1">
      <alignment vertical="center" wrapText="1"/>
    </xf>
    <xf numFmtId="0" fontId="57" fillId="0" borderId="19" xfId="103" applyFont="1" applyBorder="1" applyAlignment="1" applyProtection="1">
      <alignment vertical="center" wrapText="1"/>
    </xf>
    <xf numFmtId="0" fontId="60" fillId="0" borderId="11" xfId="103" applyFont="1" applyBorder="1" applyAlignment="1" applyProtection="1">
      <alignment vertical="center" wrapText="1"/>
    </xf>
    <xf numFmtId="0" fontId="60" fillId="0" borderId="34" xfId="103" applyFont="1" applyBorder="1" applyAlignment="1" applyProtection="1">
      <alignment vertical="center" wrapText="1"/>
    </xf>
    <xf numFmtId="0" fontId="60" fillId="0" borderId="35" xfId="103" applyFont="1" applyBorder="1" applyAlignment="1" applyProtection="1">
      <alignment vertical="center" wrapText="1"/>
    </xf>
    <xf numFmtId="0" fontId="53" fillId="0" borderId="27" xfId="103" applyFont="1" applyFill="1" applyBorder="1" applyAlignment="1" applyProtection="1">
      <alignment horizontal="right"/>
    </xf>
    <xf numFmtId="0" fontId="13" fillId="0" borderId="16" xfId="102" applyFont="1" applyFill="1" applyBorder="1" applyAlignment="1" applyProtection="1">
      <alignment horizontal="left" vertical="center" wrapText="1"/>
    </xf>
    <xf numFmtId="0" fontId="13" fillId="0" borderId="0" xfId="102" applyFont="1" applyFill="1" applyBorder="1" applyAlignment="1" applyProtection="1">
      <alignment horizontal="left" vertical="center" wrapText="1"/>
    </xf>
    <xf numFmtId="0" fontId="13" fillId="0" borderId="24" xfId="102" applyFont="1" applyFill="1" applyBorder="1" applyAlignment="1" applyProtection="1">
      <alignment horizontal="left" vertical="center" wrapText="1"/>
    </xf>
    <xf numFmtId="0" fontId="13" fillId="0" borderId="18" xfId="102" applyFont="1" applyFill="1" applyBorder="1" applyAlignment="1" applyProtection="1">
      <alignment horizontal="left" vertical="center" wrapText="1"/>
    </xf>
    <xf numFmtId="0" fontId="15" fillId="0" borderId="11" xfId="102" applyFont="1" applyFill="1" applyBorder="1" applyAlignment="1" applyProtection="1">
      <alignment horizontal="left" vertical="center" wrapText="1"/>
    </xf>
    <xf numFmtId="0" fontId="13" fillId="0" borderId="14" xfId="102" applyFont="1" applyFill="1" applyBorder="1" applyAlignment="1" applyProtection="1">
      <alignment horizontal="left" vertical="center" wrapText="1"/>
    </xf>
    <xf numFmtId="168" fontId="60" fillId="0" borderId="11" xfId="103" applyNumberFormat="1" applyFont="1" applyBorder="1" applyAlignment="1" applyProtection="1">
      <alignment horizontal="right" vertical="center" wrapText="1" indent="1"/>
    </xf>
    <xf numFmtId="168" fontId="60" fillId="0" borderId="30" xfId="103" applyNumberFormat="1" applyFont="1" applyBorder="1" applyAlignment="1" applyProtection="1">
      <alignment horizontal="right" vertical="center" wrapText="1" indent="1"/>
    </xf>
    <xf numFmtId="168" fontId="63" fillId="0" borderId="11" xfId="103" quotePrefix="1" applyNumberFormat="1" applyFont="1" applyBorder="1" applyAlignment="1" applyProtection="1">
      <alignment horizontal="right" vertical="center" wrapText="1" indent="1"/>
    </xf>
    <xf numFmtId="168" fontId="63" fillId="0" borderId="30" xfId="103" quotePrefix="1" applyNumberFormat="1" applyFont="1" applyBorder="1" applyAlignment="1" applyProtection="1">
      <alignment horizontal="right" vertical="center" wrapText="1" indent="1"/>
    </xf>
    <xf numFmtId="0" fontId="60" fillId="0" borderId="34" xfId="103" applyFont="1" applyBorder="1" applyAlignment="1" applyProtection="1">
      <alignment horizontal="left" vertical="center" wrapText="1" indent="1"/>
    </xf>
    <xf numFmtId="0" fontId="63" fillId="0" borderId="35" xfId="103" applyFont="1" applyBorder="1" applyAlignment="1" applyProtection="1">
      <alignment horizontal="left" vertical="center" wrapText="1"/>
    </xf>
    <xf numFmtId="168" fontId="24" fillId="0" borderId="0" xfId="103" applyNumberFormat="1" applyFont="1" applyFill="1" applyAlignment="1">
      <alignment vertical="center" wrapText="1"/>
    </xf>
    <xf numFmtId="168" fontId="53" fillId="0" borderId="0" xfId="103" applyNumberFormat="1" applyFont="1" applyFill="1" applyAlignment="1">
      <alignment horizontal="right" vertical="center"/>
    </xf>
    <xf numFmtId="168" fontId="25" fillId="0" borderId="0" xfId="103" applyNumberFormat="1" applyFont="1" applyFill="1" applyAlignment="1">
      <alignment vertical="center"/>
    </xf>
    <xf numFmtId="168" fontId="25" fillId="0" borderId="0" xfId="103" applyNumberFormat="1" applyFont="1" applyFill="1" applyAlignment="1">
      <alignment horizontal="center" vertical="center"/>
    </xf>
    <xf numFmtId="168" fontId="22" fillId="0" borderId="26" xfId="103" applyNumberFormat="1" applyFont="1" applyFill="1" applyBorder="1" applyAlignment="1">
      <alignment horizontal="center" vertical="center" wrapText="1"/>
    </xf>
    <xf numFmtId="168" fontId="22" fillId="0" borderId="41" xfId="103" applyNumberFormat="1" applyFont="1" applyFill="1" applyBorder="1" applyAlignment="1">
      <alignment horizontal="center" vertical="center" wrapText="1"/>
    </xf>
    <xf numFmtId="168" fontId="22" fillId="0" borderId="76" xfId="103" applyNumberFormat="1" applyFont="1" applyFill="1" applyBorder="1" applyAlignment="1">
      <alignment horizontal="center" vertical="center" wrapText="1"/>
    </xf>
    <xf numFmtId="168" fontId="22" fillId="0" borderId="36" xfId="103" applyNumberFormat="1" applyFont="1" applyFill="1" applyBorder="1" applyAlignment="1">
      <alignment horizontal="center" vertical="center" wrapText="1"/>
    </xf>
    <xf numFmtId="168" fontId="25" fillId="0" borderId="0" xfId="103" applyNumberFormat="1" applyFont="1" applyFill="1" applyAlignment="1">
      <alignment horizontal="center" vertical="center" wrapText="1"/>
    </xf>
    <xf numFmtId="168" fontId="14" fillId="0" borderId="10" xfId="103" applyNumberFormat="1" applyFont="1" applyFill="1" applyBorder="1" applyAlignment="1">
      <alignment horizontal="right" vertical="center" wrapText="1" indent="1"/>
    </xf>
    <xf numFmtId="168" fontId="14" fillId="0" borderId="41" xfId="103" applyNumberFormat="1" applyFont="1" applyFill="1" applyBorder="1" applyAlignment="1">
      <alignment horizontal="left" vertical="center" wrapText="1" indent="1"/>
    </xf>
    <xf numFmtId="168" fontId="9" fillId="21" borderId="41" xfId="103" applyNumberFormat="1" applyFont="1" applyFill="1" applyBorder="1" applyAlignment="1">
      <alignment horizontal="left" vertical="center" wrapText="1" indent="2"/>
    </xf>
    <xf numFmtId="168" fontId="9" fillId="21" borderId="40" xfId="103" applyNumberFormat="1" applyFont="1" applyFill="1" applyBorder="1" applyAlignment="1">
      <alignment horizontal="left" vertical="center" wrapText="1" indent="2"/>
    </xf>
    <xf numFmtId="168" fontId="14" fillId="0" borderId="10" xfId="103" applyNumberFormat="1" applyFont="1" applyFill="1" applyBorder="1" applyAlignment="1">
      <alignment vertical="center" wrapText="1"/>
    </xf>
    <xf numFmtId="168" fontId="14" fillId="0" borderId="11" xfId="103" applyNumberFormat="1" applyFont="1" applyFill="1" applyBorder="1" applyAlignment="1">
      <alignment vertical="center" wrapText="1"/>
    </xf>
    <xf numFmtId="168" fontId="14" fillId="0" borderId="36" xfId="103" applyNumberFormat="1" applyFont="1" applyFill="1" applyBorder="1" applyAlignment="1">
      <alignment vertical="center" wrapText="1"/>
    </xf>
    <xf numFmtId="168" fontId="28" fillId="0" borderId="0" xfId="103" applyNumberFormat="1" applyFill="1" applyAlignment="1">
      <alignment vertical="center" wrapText="1"/>
    </xf>
    <xf numFmtId="168" fontId="14" fillId="0" borderId="15" xfId="103" applyNumberFormat="1" applyFont="1" applyFill="1" applyBorder="1" applyAlignment="1">
      <alignment horizontal="right" vertical="center" wrapText="1" indent="1"/>
    </xf>
    <xf numFmtId="168" fontId="13" fillId="0" borderId="44" xfId="103" applyNumberFormat="1" applyFont="1" applyFill="1" applyBorder="1" applyAlignment="1" applyProtection="1">
      <alignment horizontal="left" vertical="center" wrapText="1" indent="1"/>
      <protection locked="0"/>
    </xf>
    <xf numFmtId="169" fontId="9" fillId="0" borderId="44" xfId="103" applyNumberFormat="1" applyFont="1" applyFill="1" applyBorder="1" applyAlignment="1" applyProtection="1">
      <alignment horizontal="right" vertical="center" wrapText="1" indent="2"/>
      <protection locked="0"/>
    </xf>
    <xf numFmtId="169" fontId="9" fillId="0" borderId="16" xfId="103" applyNumberFormat="1" applyFont="1" applyFill="1" applyBorder="1" applyAlignment="1" applyProtection="1">
      <alignment horizontal="right" vertical="center" wrapText="1" indent="2"/>
      <protection locked="0"/>
    </xf>
    <xf numFmtId="168" fontId="13" fillId="0" borderId="15" xfId="103" applyNumberFormat="1" applyFont="1" applyFill="1" applyBorder="1" applyAlignment="1" applyProtection="1">
      <alignment vertical="center" wrapText="1"/>
      <protection locked="0"/>
    </xf>
    <xf numFmtId="168" fontId="13" fillId="0" borderId="16" xfId="103" applyNumberFormat="1" applyFont="1" applyFill="1" applyBorder="1" applyAlignment="1" applyProtection="1">
      <alignment vertical="center" wrapText="1"/>
      <protection locked="0"/>
    </xf>
    <xf numFmtId="168" fontId="13" fillId="0" borderId="45" xfId="103" applyNumberFormat="1" applyFont="1" applyFill="1" applyBorder="1" applyAlignment="1" applyProtection="1">
      <alignment vertical="center" wrapText="1"/>
      <protection locked="0"/>
    </xf>
    <xf numFmtId="168" fontId="9" fillId="21" borderId="41" xfId="103" applyNumberFormat="1" applyFont="1" applyFill="1" applyBorder="1" applyAlignment="1">
      <alignment horizontal="right" vertical="center" wrapText="1" indent="2"/>
    </xf>
    <xf numFmtId="168" fontId="9" fillId="21" borderId="40" xfId="103" applyNumberFormat="1" applyFont="1" applyFill="1" applyBorder="1" applyAlignment="1">
      <alignment horizontal="right" vertical="center" wrapText="1" indent="2"/>
    </xf>
    <xf numFmtId="168" fontId="28" fillId="0" borderId="0" xfId="103" applyNumberFormat="1" applyFill="1" applyAlignment="1">
      <alignment horizontal="center" vertical="center" wrapText="1"/>
    </xf>
    <xf numFmtId="166" fontId="33" fillId="0" borderId="73" xfId="66" applyNumberFormat="1" applyFont="1" applyFill="1" applyBorder="1" applyAlignment="1" applyProtection="1">
      <alignment vertical="center"/>
    </xf>
    <xf numFmtId="166" fontId="33" fillId="0" borderId="38" xfId="66" applyNumberFormat="1" applyFont="1" applyFill="1" applyBorder="1" applyAlignment="1" applyProtection="1">
      <alignment vertical="center"/>
    </xf>
    <xf numFmtId="166" fontId="33" fillId="0" borderId="74" xfId="66" applyNumberFormat="1" applyFont="1" applyFill="1" applyBorder="1" applyAlignment="1" applyProtection="1">
      <alignment horizontal="center" vertical="center"/>
    </xf>
    <xf numFmtId="168" fontId="81" fillId="0" borderId="0" xfId="107" applyNumberFormat="1" applyFont="1" applyFill="1" applyAlignment="1">
      <alignment vertical="center" wrapText="1"/>
    </xf>
    <xf numFmtId="171" fontId="29" fillId="0" borderId="45" xfId="104" applyNumberFormat="1" applyFont="1" applyFill="1" applyBorder="1" applyAlignment="1" applyProtection="1">
      <alignment vertical="center"/>
      <protection locked="0"/>
    </xf>
    <xf numFmtId="168" fontId="28" fillId="0" borderId="0" xfId="107" applyNumberFormat="1" applyFont="1" applyFill="1" applyAlignment="1" applyProtection="1">
      <alignment vertical="center" wrapText="1"/>
    </xf>
    <xf numFmtId="173" fontId="60" fillId="0" borderId="16" xfId="105" applyNumberFormat="1" applyFont="1" applyFill="1" applyBorder="1" applyAlignment="1" applyProtection="1">
      <alignment horizontal="right" vertical="center" wrapText="1"/>
    </xf>
    <xf numFmtId="4" fontId="11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55" fillId="0" borderId="0" xfId="107" applyNumberFormat="1" applyFont="1" applyFill="1" applyAlignment="1" applyProtection="1">
      <alignment horizontal="centerContinuous" vertical="center" wrapText="1"/>
    </xf>
    <xf numFmtId="168" fontId="28" fillId="0" borderId="0" xfId="107" applyNumberFormat="1" applyFont="1" applyFill="1" applyAlignment="1" applyProtection="1">
      <alignment horizontal="centerContinuous" vertical="center"/>
    </xf>
    <xf numFmtId="168" fontId="9" fillId="0" borderId="16" xfId="0" applyNumberFormat="1" applyFont="1" applyFill="1" applyBorder="1" applyAlignment="1" applyProtection="1">
      <alignment vertical="center" wrapText="1"/>
      <protection locked="0"/>
    </xf>
    <xf numFmtId="0" fontId="87" fillId="0" borderId="0" xfId="105" applyFont="1" applyFill="1" applyProtection="1"/>
    <xf numFmtId="0" fontId="85" fillId="0" borderId="0" xfId="105" applyFont="1" applyFill="1" applyAlignment="1">
      <alignment horizontal="center" wrapText="1"/>
    </xf>
    <xf numFmtId="0" fontId="85" fillId="0" borderId="0" xfId="105" applyFont="1" applyFill="1" applyAlignment="1">
      <alignment horizontal="center"/>
    </xf>
    <xf numFmtId="173" fontId="60" fillId="0" borderId="45" xfId="105" applyNumberFormat="1" applyFont="1" applyFill="1" applyBorder="1" applyAlignment="1" applyProtection="1">
      <alignment horizontal="right" vertical="center" wrapText="1"/>
    </xf>
    <xf numFmtId="173" fontId="60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60" fillId="0" borderId="45" xfId="105" applyNumberFormat="1" applyFont="1" applyFill="1" applyBorder="1" applyAlignment="1" applyProtection="1">
      <alignment horizontal="right" vertical="center" wrapText="1"/>
      <protection locked="0"/>
    </xf>
    <xf numFmtId="166" fontId="77" fillId="0" borderId="11" xfId="66" applyNumberFormat="1" applyFont="1" applyFill="1" applyBorder="1" applyAlignment="1" applyProtection="1">
      <alignment horizontal="center" vertical="center" wrapText="1"/>
    </xf>
    <xf numFmtId="168" fontId="14" fillId="0" borderId="14" xfId="107" applyNumberFormat="1" applyFont="1" applyFill="1" applyBorder="1" applyAlignment="1" applyProtection="1">
      <alignment horizontal="center" vertical="center" wrapText="1"/>
    </xf>
    <xf numFmtId="168" fontId="14" fillId="0" borderId="50" xfId="107" applyNumberFormat="1" applyFont="1" applyFill="1" applyBorder="1" applyAlignment="1" applyProtection="1">
      <alignment horizontal="center" vertical="center" wrapText="1"/>
    </xf>
    <xf numFmtId="168" fontId="14" fillId="0" borderId="81" xfId="107" applyNumberFormat="1" applyFont="1" applyFill="1" applyBorder="1" applyAlignment="1" applyProtection="1">
      <alignment horizontal="center" vertical="center" wrapText="1"/>
    </xf>
    <xf numFmtId="168" fontId="28" fillId="0" borderId="16" xfId="107" applyNumberFormat="1" applyFill="1" applyBorder="1" applyAlignment="1">
      <alignment vertical="center" wrapText="1"/>
    </xf>
    <xf numFmtId="168" fontId="14" fillId="0" borderId="13" xfId="107" applyNumberFormat="1" applyFont="1" applyFill="1" applyBorder="1" applyAlignment="1" applyProtection="1">
      <alignment horizontal="center" vertical="center" wrapText="1"/>
    </xf>
    <xf numFmtId="168" fontId="28" fillId="0" borderId="21" xfId="107" applyNumberFormat="1" applyFill="1" applyBorder="1" applyAlignment="1">
      <alignment vertical="center" wrapText="1"/>
    </xf>
    <xf numFmtId="1" fontId="28" fillId="0" borderId="16" xfId="107" applyNumberFormat="1" applyFont="1" applyFill="1" applyBorder="1" applyAlignment="1" applyProtection="1">
      <alignment horizontal="center" vertical="center" wrapText="1"/>
    </xf>
    <xf numFmtId="168" fontId="22" fillId="0" borderId="75" xfId="107" applyNumberFormat="1" applyFont="1" applyFill="1" applyBorder="1" applyAlignment="1" applyProtection="1">
      <alignment horizontal="center" vertical="center" wrapText="1"/>
    </xf>
    <xf numFmtId="0" fontId="85" fillId="0" borderId="0" xfId="105" applyFont="1" applyFill="1"/>
    <xf numFmtId="168" fontId="15" fillId="0" borderId="52" xfId="102" applyNumberFormat="1" applyFont="1" applyFill="1" applyBorder="1" applyAlignment="1" applyProtection="1">
      <alignment horizontal="right" vertical="center" wrapText="1" indent="1"/>
    </xf>
    <xf numFmtId="168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4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2" xfId="107" applyFont="1" applyFill="1" applyBorder="1" applyAlignment="1" applyProtection="1">
      <alignment horizontal="left" vertical="center"/>
    </xf>
    <xf numFmtId="0" fontId="11" fillId="0" borderId="85" xfId="107" applyFont="1" applyFill="1" applyBorder="1" applyAlignment="1" applyProtection="1">
      <alignment vertical="center" wrapText="1"/>
    </xf>
    <xf numFmtId="0" fontId="28" fillId="0" borderId="0" xfId="117"/>
    <xf numFmtId="0" fontId="55" fillId="0" borderId="0" xfId="117" applyFont="1" applyAlignment="1">
      <alignment horizontal="center" wrapText="1"/>
    </xf>
    <xf numFmtId="0" fontId="28" fillId="0" borderId="0" xfId="117" applyProtection="1"/>
    <xf numFmtId="0" fontId="28" fillId="0" borderId="0" xfId="117" applyFill="1"/>
    <xf numFmtId="0" fontId="81" fillId="0" borderId="0" xfId="117" applyFont="1" applyFill="1"/>
    <xf numFmtId="0" fontId="85" fillId="0" borderId="0" xfId="105" applyFont="1" applyFill="1" applyAlignment="1" applyProtection="1">
      <alignment horizontal="right"/>
    </xf>
    <xf numFmtId="168" fontId="28" fillId="0" borderId="46" xfId="107" applyNumberFormat="1" applyFont="1" applyFill="1" applyBorder="1" applyAlignment="1" applyProtection="1">
      <alignment horizontal="left" vertical="center" wrapText="1" indent="1"/>
    </xf>
    <xf numFmtId="168" fontId="28" fillId="0" borderId="58" xfId="107" applyNumberFormat="1" applyFont="1" applyFill="1" applyBorder="1" applyAlignment="1" applyProtection="1">
      <alignment horizontal="left" vertical="center" wrapText="1" indent="1"/>
    </xf>
    <xf numFmtId="168" fontId="29" fillId="0" borderId="12" xfId="107" applyNumberFormat="1" applyFont="1" applyFill="1" applyBorder="1" applyAlignment="1" applyProtection="1">
      <alignment horizontal="left" vertical="center" wrapText="1" indent="1"/>
    </xf>
    <xf numFmtId="168" fontId="18" fillId="0" borderId="25" xfId="107" applyNumberFormat="1" applyFont="1" applyFill="1" applyBorder="1" applyAlignment="1" applyProtection="1">
      <alignment horizontal="right" vertical="center" wrapText="1" indent="1"/>
    </xf>
    <xf numFmtId="168" fontId="29" fillId="0" borderId="22" xfId="107" applyNumberFormat="1" applyFont="1" applyFill="1" applyBorder="1" applyAlignment="1" applyProtection="1">
      <alignment horizontal="left" vertical="center" wrapText="1" indent="1"/>
    </xf>
    <xf numFmtId="168" fontId="29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0" xfId="117" applyFill="1"/>
    <xf numFmtId="168" fontId="15" fillId="0" borderId="25" xfId="102" applyNumberFormat="1" applyFont="1" applyFill="1" applyBorder="1" applyAlignment="1" applyProtection="1">
      <alignment horizontal="right" vertical="center" wrapText="1" indent="1"/>
    </xf>
    <xf numFmtId="168" fontId="29" fillId="0" borderId="16" xfId="102" applyNumberFormat="1" applyFont="1" applyFill="1" applyBorder="1" applyAlignment="1" applyProtection="1">
      <alignment horizontal="right" vertical="center" wrapText="1" indent="1"/>
    </xf>
    <xf numFmtId="0" fontId="57" fillId="0" borderId="21" xfId="107" applyFont="1" applyBorder="1" applyAlignment="1" applyProtection="1">
      <alignment horizontal="left" wrapText="1" indent="1"/>
    </xf>
    <xf numFmtId="168" fontId="29" fillId="0" borderId="21" xfId="102" applyNumberFormat="1" applyFont="1" applyFill="1" applyBorder="1" applyAlignment="1" applyProtection="1">
      <alignment horizontal="right" vertical="center" wrapText="1" indent="1"/>
    </xf>
    <xf numFmtId="168" fontId="29" fillId="0" borderId="38" xfId="102" applyNumberFormat="1" applyFont="1" applyFill="1" applyBorder="1" applyAlignment="1" applyProtection="1">
      <alignment horizontal="right" vertical="center" wrapText="1" indent="1"/>
    </xf>
    <xf numFmtId="0" fontId="57" fillId="0" borderId="28" xfId="107" applyFont="1" applyBorder="1" applyAlignment="1" applyProtection="1">
      <alignment horizontal="left" wrapText="1" indent="1"/>
    </xf>
    <xf numFmtId="167" fontId="11" fillId="0" borderId="45" xfId="107" applyNumberFormat="1" applyFont="1" applyFill="1" applyBorder="1" applyAlignment="1" applyProtection="1">
      <alignment vertical="center" wrapText="1"/>
      <protection locked="0"/>
    </xf>
    <xf numFmtId="167" fontId="11" fillId="0" borderId="16" xfId="107" applyNumberFormat="1" applyFont="1" applyFill="1" applyBorder="1" applyAlignment="1" applyProtection="1">
      <alignment vertical="center" wrapText="1"/>
      <protection locked="0"/>
    </xf>
    <xf numFmtId="168" fontId="29" fillId="0" borderId="45" xfId="107" quotePrefix="1" applyNumberFormat="1" applyFont="1" applyFill="1" applyBorder="1" applyAlignment="1" applyProtection="1">
      <alignment horizontal="right" vertical="center" wrapText="1" indent="2"/>
      <protection locked="0"/>
    </xf>
    <xf numFmtId="168" fontId="28" fillId="0" borderId="45" xfId="107" applyNumberFormat="1" applyFont="1" applyFill="1" applyBorder="1" applyAlignment="1" applyProtection="1">
      <alignment vertical="center" wrapText="1"/>
    </xf>
    <xf numFmtId="0" fontId="62" fillId="0" borderId="0" xfId="105" applyFill="1" applyBorder="1" applyProtection="1"/>
    <xf numFmtId="0" fontId="58" fillId="0" borderId="0" xfId="105" applyFont="1" applyFill="1" applyBorder="1" applyAlignment="1" applyProtection="1">
      <alignment horizontal="center" vertical="center" wrapText="1"/>
    </xf>
    <xf numFmtId="0" fontId="62" fillId="0" borderId="0" xfId="105" applyFill="1" applyBorder="1" applyAlignment="1" applyProtection="1">
      <alignment horizontal="center" vertical="center"/>
    </xf>
    <xf numFmtId="173" fontId="71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60" fillId="0" borderId="0" xfId="105" applyNumberFormat="1" applyFont="1" applyFill="1" applyBorder="1" applyAlignment="1" applyProtection="1">
      <alignment horizontal="right" vertical="center" wrapText="1"/>
      <protection locked="0"/>
    </xf>
    <xf numFmtId="0" fontId="62" fillId="0" borderId="0" xfId="105" applyFill="1" applyBorder="1" applyAlignment="1" applyProtection="1">
      <alignment vertical="center"/>
    </xf>
    <xf numFmtId="173" fontId="71" fillId="0" borderId="0" xfId="105" applyNumberFormat="1" applyFont="1" applyFill="1" applyBorder="1" applyAlignment="1" applyProtection="1">
      <alignment horizontal="right" vertical="center" wrapText="1"/>
    </xf>
    <xf numFmtId="173" fontId="60" fillId="0" borderId="0" xfId="105" applyNumberFormat="1" applyFont="1" applyFill="1" applyBorder="1" applyAlignment="1" applyProtection="1">
      <alignment horizontal="right" vertical="center" wrapText="1"/>
    </xf>
    <xf numFmtId="173" fontId="73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8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7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7" fillId="0" borderId="0" xfId="105" applyNumberFormat="1" applyFont="1" applyFill="1" applyBorder="1" applyAlignment="1" applyProtection="1">
      <alignment horizontal="right" vertical="center" wrapText="1"/>
    </xf>
    <xf numFmtId="0" fontId="60" fillId="0" borderId="76" xfId="107" applyFont="1" applyBorder="1" applyAlignment="1" applyProtection="1">
      <alignment horizontal="left" vertical="center" wrapText="1" indent="1"/>
    </xf>
    <xf numFmtId="168" fontId="29" fillId="0" borderId="28" xfId="102" applyNumberFormat="1" applyFont="1" applyFill="1" applyBorder="1" applyAlignment="1" applyProtection="1">
      <alignment horizontal="right" vertical="center" wrapText="1" indent="1"/>
    </xf>
    <xf numFmtId="168" fontId="29" fillId="0" borderId="86" xfId="102" applyNumberFormat="1" applyFont="1" applyFill="1" applyBorder="1" applyAlignment="1" applyProtection="1">
      <alignment horizontal="right" vertical="center" wrapText="1" indent="1"/>
    </xf>
    <xf numFmtId="168" fontId="29" fillId="0" borderId="47" xfId="102" applyNumberFormat="1" applyFont="1" applyFill="1" applyBorder="1" applyAlignment="1" applyProtection="1">
      <alignment horizontal="right" vertical="center" wrapText="1" indent="1"/>
    </xf>
    <xf numFmtId="168" fontId="29" fillId="0" borderId="77" xfId="102" applyNumberFormat="1" applyFont="1" applyFill="1" applyBorder="1" applyAlignment="1" applyProtection="1">
      <alignment horizontal="right" vertical="center" wrapText="1" indent="1"/>
    </xf>
    <xf numFmtId="168" fontId="29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80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86" xfId="0" applyNumberFormat="1" applyFont="1" applyFill="1" applyBorder="1" applyAlignment="1" applyProtection="1">
      <alignment horizontal="right" vertical="center" wrapText="1" indent="1"/>
      <protection locked="0"/>
    </xf>
    <xf numFmtId="168" fontId="22" fillId="0" borderId="75" xfId="103" quotePrefix="1" applyNumberFormat="1" applyFont="1" applyFill="1" applyBorder="1" applyAlignment="1">
      <alignment horizontal="center" vertical="center"/>
    </xf>
    <xf numFmtId="168" fontId="22" fillId="0" borderId="28" xfId="103" quotePrefix="1" applyNumberFormat="1" applyFont="1" applyFill="1" applyBorder="1" applyAlignment="1">
      <alignment horizontal="center" vertical="center"/>
    </xf>
    <xf numFmtId="168" fontId="29" fillId="0" borderId="43" xfId="0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62" xfId="0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2" xfId="107" applyNumberFormat="1" applyFont="1" applyFill="1" applyBorder="1" applyAlignment="1" applyProtection="1">
      <alignment horizontal="left" vertical="center" wrapText="1" indent="1"/>
      <protection locked="0"/>
    </xf>
    <xf numFmtId="168" fontId="13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0" xfId="107" applyNumberFormat="1" applyFont="1" applyFill="1" applyBorder="1" applyAlignment="1" applyProtection="1">
      <alignment horizontal="left" vertical="center" wrapText="1" indent="1"/>
    </xf>
    <xf numFmtId="168" fontId="29" fillId="0" borderId="73" xfId="0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16" xfId="107" quotePrefix="1" applyFont="1" applyBorder="1" applyAlignment="1" applyProtection="1">
      <alignment horizontal="left" wrapText="1" indent="1"/>
    </xf>
    <xf numFmtId="168" fontId="1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28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9" fillId="0" borderId="47" xfId="107" applyNumberFormat="1" applyFont="1" applyFill="1" applyBorder="1" applyAlignment="1" applyProtection="1">
      <alignment vertical="center" wrapText="1"/>
      <protection locked="0"/>
    </xf>
    <xf numFmtId="168" fontId="28" fillId="0" borderId="16" xfId="0" applyNumberFormat="1" applyFont="1" applyFill="1" applyBorder="1" applyAlignment="1" applyProtection="1">
      <alignment vertical="center" wrapText="1"/>
      <protection locked="0"/>
    </xf>
    <xf numFmtId="168" fontId="9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9" fillId="0" borderId="18" xfId="0" quotePrefix="1" applyNumberFormat="1" applyFont="1" applyFill="1" applyBorder="1" applyAlignment="1" applyProtection="1">
      <alignment vertical="center" wrapText="1"/>
      <protection locked="0"/>
    </xf>
    <xf numFmtId="168" fontId="29" fillId="0" borderId="86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47" xfId="102" applyNumberFormat="1" applyFont="1" applyFill="1" applyBorder="1" applyAlignment="1" applyProtection="1">
      <alignment horizontal="right" vertical="center" wrapText="1" indent="1"/>
      <protection locked="0"/>
    </xf>
    <xf numFmtId="168" fontId="12" fillId="0" borderId="0" xfId="107" applyNumberFormat="1" applyFont="1" applyFill="1" applyAlignment="1">
      <alignment textRotation="180" wrapText="1"/>
    </xf>
    <xf numFmtId="168" fontId="14" fillId="0" borderId="26" xfId="107" applyNumberFormat="1" applyFont="1" applyFill="1" applyBorder="1" applyAlignment="1" applyProtection="1">
      <alignment horizontal="center" vertical="center" wrapText="1"/>
    </xf>
    <xf numFmtId="168" fontId="27" fillId="0" borderId="20" xfId="107" applyNumberFormat="1" applyFont="1" applyFill="1" applyBorder="1" applyAlignment="1" applyProtection="1">
      <alignment horizontal="right" vertical="center" wrapText="1" indent="1"/>
    </xf>
    <xf numFmtId="168" fontId="55" fillId="0" borderId="21" xfId="107" applyNumberFormat="1" applyFont="1" applyFill="1" applyBorder="1" applyAlignment="1" applyProtection="1">
      <alignment horizontal="left" vertical="center" wrapText="1" indent="1"/>
    </xf>
    <xf numFmtId="1" fontId="55" fillId="21" borderId="21" xfId="107" applyNumberFormat="1" applyFont="1" applyFill="1" applyBorder="1" applyAlignment="1" applyProtection="1">
      <alignment horizontal="center" vertical="center" wrapText="1"/>
    </xf>
    <xf numFmtId="3" fontId="55" fillId="0" borderId="21" xfId="107" applyNumberFormat="1" applyFont="1" applyFill="1" applyBorder="1" applyAlignment="1" applyProtection="1">
      <alignment vertical="center" wrapText="1"/>
    </xf>
    <xf numFmtId="3" fontId="55" fillId="0" borderId="73" xfId="107" applyNumberFormat="1" applyFont="1" applyFill="1" applyBorder="1" applyAlignment="1" applyProtection="1">
      <alignment vertical="center" wrapText="1"/>
    </xf>
    <xf numFmtId="3" fontId="55" fillId="0" borderId="57" xfId="107" applyNumberFormat="1" applyFont="1" applyFill="1" applyBorder="1" applyAlignment="1" applyProtection="1">
      <alignment vertical="center" wrapText="1"/>
    </xf>
    <xf numFmtId="168" fontId="27" fillId="0" borderId="15" xfId="107" applyNumberFormat="1" applyFont="1" applyFill="1" applyBorder="1" applyAlignment="1" applyProtection="1">
      <alignment horizontal="right" vertical="center" wrapText="1" indent="1"/>
    </xf>
    <xf numFmtId="168" fontId="30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" fontId="30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30" fillId="0" borderId="16" xfId="107" applyNumberFormat="1" applyFont="1" applyFill="1" applyBorder="1" applyAlignment="1" applyProtection="1">
      <alignment vertical="center" wrapText="1"/>
      <protection locked="0"/>
    </xf>
    <xf numFmtId="3" fontId="30" fillId="0" borderId="47" xfId="107" applyNumberFormat="1" applyFont="1" applyFill="1" applyBorder="1" applyAlignment="1" applyProtection="1">
      <alignment vertical="center" wrapText="1"/>
      <protection locked="0"/>
    </xf>
    <xf numFmtId="168" fontId="55" fillId="0" borderId="16" xfId="107" applyNumberFormat="1" applyFont="1" applyFill="1" applyBorder="1" applyAlignment="1" applyProtection="1">
      <alignment horizontal="left" vertical="center" wrapText="1" indent="1"/>
    </xf>
    <xf numFmtId="1" fontId="55" fillId="21" borderId="16" xfId="107" applyNumberFormat="1" applyFont="1" applyFill="1" applyBorder="1" applyAlignment="1" applyProtection="1">
      <alignment horizontal="center" vertical="center" wrapText="1"/>
    </xf>
    <xf numFmtId="3" fontId="30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55" fillId="0" borderId="44" xfId="107" applyNumberFormat="1" applyFont="1" applyFill="1" applyBorder="1" applyAlignment="1" applyProtection="1">
      <alignment vertical="center" wrapText="1"/>
    </xf>
    <xf numFmtId="168" fontId="91" fillId="0" borderId="80" xfId="107" applyNumberFormat="1" applyFont="1" applyFill="1" applyBorder="1" applyAlignment="1" applyProtection="1">
      <alignment horizontal="left" vertical="center" wrapText="1" indent="1"/>
    </xf>
    <xf numFmtId="1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91" fillId="0" borderId="80" xfId="126" applyNumberFormat="1" applyFont="1" applyFill="1" applyBorder="1" applyAlignment="1" applyProtection="1">
      <alignment horizontal="left" vertical="center" wrapText="1" indent="1"/>
      <protection locked="0"/>
    </xf>
    <xf numFmtId="0" fontId="91" fillId="0" borderId="16" xfId="102" applyFont="1" applyFill="1" applyBorder="1" applyAlignment="1" applyProtection="1">
      <alignment horizontal="center" wrapText="1"/>
      <protection locked="0"/>
    </xf>
    <xf numFmtId="169" fontId="26" fillId="0" borderId="16" xfId="126" applyNumberFormat="1" applyFont="1" applyFill="1" applyBorder="1" applyAlignment="1" applyProtection="1">
      <alignment horizontal="center" vertical="center" wrapText="1"/>
      <protection locked="0"/>
    </xf>
    <xf numFmtId="0" fontId="91" fillId="0" borderId="14" xfId="102" applyFont="1" applyFill="1" applyBorder="1" applyAlignment="1" applyProtection="1">
      <alignment horizontal="center" wrapText="1"/>
      <protection locked="0"/>
    </xf>
    <xf numFmtId="169" fontId="26" fillId="0" borderId="14" xfId="126" applyNumberFormat="1" applyFont="1" applyFill="1" applyBorder="1" applyAlignment="1" applyProtection="1">
      <alignment horizontal="center" vertical="center" wrapText="1"/>
      <protection locked="0"/>
    </xf>
    <xf numFmtId="0" fontId="26" fillId="0" borderId="16" xfId="102" applyFont="1" applyFill="1" applyBorder="1" applyAlignment="1" applyProtection="1">
      <alignment horizontal="center" wrapText="1"/>
      <protection locked="0"/>
    </xf>
    <xf numFmtId="3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26" fillId="0" borderId="16" xfId="107" applyNumberFormat="1" applyFont="1" applyFill="1" applyBorder="1" applyAlignment="1" applyProtection="1">
      <alignment vertical="center" wrapText="1"/>
      <protection locked="0"/>
    </xf>
    <xf numFmtId="3" fontId="26" fillId="0" borderId="47" xfId="107" applyNumberFormat="1" applyFont="1" applyFill="1" applyBorder="1" applyAlignment="1" applyProtection="1">
      <alignment vertical="center" wrapText="1"/>
      <protection locked="0"/>
    </xf>
    <xf numFmtId="168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14" fillId="0" borderId="15" xfId="107" applyNumberFormat="1" applyFont="1" applyFill="1" applyBorder="1" applyAlignment="1" applyProtection="1">
      <alignment horizontal="right" vertical="center" wrapText="1" indent="1"/>
    </xf>
    <xf numFmtId="168" fontId="27" fillId="0" borderId="16" xfId="107" applyNumberFormat="1" applyFont="1" applyFill="1" applyBorder="1" applyAlignment="1" applyProtection="1">
      <alignment horizontal="left" vertical="center" wrapText="1" indent="1"/>
    </xf>
    <xf numFmtId="168" fontId="32" fillId="0" borderId="80" xfId="126" applyNumberFormat="1" applyFont="1" applyFill="1" applyBorder="1" applyAlignment="1" applyProtection="1">
      <alignment horizontal="left" vertical="center" wrapText="1" indent="1"/>
      <protection locked="0"/>
    </xf>
    <xf numFmtId="168" fontId="29" fillId="0" borderId="44" xfId="107" applyNumberFormat="1" applyFont="1" applyFill="1" applyBorder="1" applyAlignment="1" applyProtection="1">
      <alignment vertical="center" wrapText="1"/>
    </xf>
    <xf numFmtId="168" fontId="26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27" fillId="0" borderId="14" xfId="107" applyNumberFormat="1" applyFont="1" applyFill="1" applyBorder="1" applyAlignment="1" applyProtection="1">
      <alignment horizontal="left" vertical="center" wrapText="1" indent="1"/>
    </xf>
    <xf numFmtId="168" fontId="14" fillId="0" borderId="22" xfId="107" applyNumberFormat="1" applyFont="1" applyFill="1" applyBorder="1" applyAlignment="1" applyProtection="1">
      <alignment horizontal="right" vertical="center" wrapText="1" indent="1"/>
    </xf>
    <xf numFmtId="168" fontId="13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14" fillId="0" borderId="17" xfId="107" applyNumberFormat="1" applyFont="1" applyFill="1" applyBorder="1" applyAlignment="1" applyProtection="1">
      <alignment horizontal="right" vertical="center" wrapText="1" indent="1"/>
    </xf>
    <xf numFmtId="168" fontId="27" fillId="0" borderId="11" xfId="107" applyNumberFormat="1" applyFont="1" applyFill="1" applyBorder="1" applyAlignment="1" applyProtection="1">
      <alignment horizontal="left" vertical="center" wrapText="1" indent="1"/>
    </xf>
    <xf numFmtId="168" fontId="55" fillId="0" borderId="11" xfId="107" applyNumberFormat="1" applyFont="1" applyFill="1" applyBorder="1" applyAlignment="1" applyProtection="1">
      <alignment vertical="center" wrapText="1"/>
    </xf>
    <xf numFmtId="168" fontId="55" fillId="0" borderId="41" xfId="107" applyNumberFormat="1" applyFont="1" applyFill="1" applyBorder="1" applyAlignment="1" applyProtection="1">
      <alignment vertical="center" wrapText="1"/>
    </xf>
    <xf numFmtId="168" fontId="92" fillId="0" borderId="20" xfId="99" applyNumberFormat="1" applyFont="1" applyFill="1" applyBorder="1" applyAlignment="1" applyProtection="1">
      <alignment horizontal="left" vertical="center" wrapText="1"/>
      <protection locked="0"/>
    </xf>
    <xf numFmtId="168" fontId="92" fillId="0" borderId="21" xfId="99" applyNumberFormat="1" applyFont="1" applyFill="1" applyBorder="1" applyAlignment="1" applyProtection="1">
      <alignment horizontal="center" vertical="center" wrapText="1"/>
      <protection locked="0"/>
    </xf>
    <xf numFmtId="168" fontId="92" fillId="0" borderId="21" xfId="99" applyNumberFormat="1" applyFont="1" applyFill="1" applyBorder="1" applyAlignment="1" applyProtection="1">
      <alignment horizontal="left" vertical="center" wrapText="1"/>
      <protection locked="0"/>
    </xf>
    <xf numFmtId="168" fontId="28" fillId="0" borderId="21" xfId="99" applyNumberFormat="1" applyFont="1" applyFill="1" applyBorder="1" applyAlignment="1" applyProtection="1">
      <alignment vertical="center" wrapText="1"/>
      <protection locked="0"/>
    </xf>
    <xf numFmtId="168" fontId="28" fillId="0" borderId="21" xfId="99" applyNumberFormat="1" applyFont="1" applyFill="1" applyBorder="1" applyAlignment="1" applyProtection="1">
      <alignment vertical="center" wrapText="1"/>
    </xf>
    <xf numFmtId="168" fontId="93" fillId="0" borderId="62" xfId="99" applyNumberFormat="1" applyFont="1" applyFill="1" applyBorder="1" applyAlignment="1">
      <alignment vertical="center" wrapText="1"/>
    </xf>
    <xf numFmtId="168" fontId="93" fillId="0" borderId="0" xfId="99" applyNumberFormat="1" applyFont="1" applyFill="1" applyAlignment="1">
      <alignment vertical="center" wrapText="1"/>
    </xf>
    <xf numFmtId="168" fontId="28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49" fontId="28" fillId="0" borderId="16" xfId="99" quotePrefix="1" applyNumberFormat="1" applyFont="1" applyFill="1" applyBorder="1" applyAlignment="1" applyProtection="1">
      <alignment horizontal="center" vertical="center" wrapText="1"/>
      <protection locked="0"/>
    </xf>
    <xf numFmtId="168" fontId="28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28" fillId="0" borderId="16" xfId="99" applyNumberFormat="1" applyFont="1" applyFill="1" applyBorder="1" applyAlignment="1" applyProtection="1">
      <alignment vertical="center" wrapText="1"/>
      <protection locked="0"/>
    </xf>
    <xf numFmtId="168" fontId="28" fillId="0" borderId="16" xfId="99" applyNumberFormat="1" applyFont="1" applyFill="1" applyBorder="1" applyAlignment="1" applyProtection="1">
      <alignment vertical="center" wrapText="1"/>
    </xf>
    <xf numFmtId="168" fontId="94" fillId="0" borderId="45" xfId="99" applyNumberFormat="1" applyFont="1" applyFill="1" applyBorder="1" applyAlignment="1">
      <alignment vertical="center" wrapText="1"/>
    </xf>
    <xf numFmtId="168" fontId="94" fillId="0" borderId="0" xfId="99" applyNumberFormat="1" applyFont="1" applyFill="1" applyAlignment="1">
      <alignment vertical="center" wrapText="1"/>
    </xf>
    <xf numFmtId="168" fontId="9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168" fontId="9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9" fillId="0" borderId="16" xfId="99" applyNumberFormat="1" applyFont="1" applyFill="1" applyBorder="1" applyAlignment="1" applyProtection="1">
      <alignment vertical="center" wrapText="1"/>
      <protection locked="0"/>
    </xf>
    <xf numFmtId="168" fontId="95" fillId="0" borderId="0" xfId="99" applyNumberFormat="1" applyFont="1" applyFill="1" applyAlignment="1">
      <alignment vertical="center" wrapText="1"/>
    </xf>
    <xf numFmtId="0" fontId="9" fillId="0" borderId="15" xfId="102" quotePrefix="1" applyFont="1" applyFill="1" applyBorder="1" applyProtection="1">
      <protection locked="0"/>
    </xf>
    <xf numFmtId="0" fontId="28" fillId="0" borderId="15" xfId="102" quotePrefix="1" applyFont="1" applyFill="1" applyBorder="1" applyProtection="1">
      <protection locked="0"/>
    </xf>
    <xf numFmtId="0" fontId="28" fillId="0" borderId="16" xfId="102" quotePrefix="1" applyFont="1" applyFill="1" applyBorder="1" applyProtection="1">
      <protection locked="0"/>
    </xf>
    <xf numFmtId="0" fontId="10" fillId="25" borderId="15" xfId="102" quotePrefix="1" applyFont="1" applyFill="1" applyBorder="1" applyProtection="1">
      <protection locked="0"/>
    </xf>
    <xf numFmtId="0" fontId="10" fillId="25" borderId="16" xfId="102" quotePrefix="1" applyFont="1" applyFill="1" applyBorder="1" applyAlignment="1" applyProtection="1">
      <alignment horizontal="center"/>
      <protection locked="0"/>
    </xf>
    <xf numFmtId="0" fontId="10" fillId="25" borderId="16" xfId="102" quotePrefix="1" applyFont="1" applyFill="1" applyBorder="1" applyProtection="1">
      <protection locked="0"/>
    </xf>
    <xf numFmtId="168" fontId="10" fillId="25" borderId="16" xfId="99" applyNumberFormat="1" applyFont="1" applyFill="1" applyBorder="1" applyAlignment="1" applyProtection="1">
      <alignment vertical="center" wrapText="1"/>
      <protection locked="0"/>
    </xf>
    <xf numFmtId="168" fontId="10" fillId="25" borderId="45" xfId="99" applyNumberFormat="1" applyFont="1" applyFill="1" applyBorder="1" applyAlignment="1" applyProtection="1">
      <alignment vertical="center" wrapText="1"/>
      <protection locked="0"/>
    </xf>
    <xf numFmtId="168" fontId="92" fillId="0" borderId="15" xfId="99" applyNumberFormat="1" applyFont="1" applyFill="1" applyBorder="1" applyAlignment="1" applyProtection="1">
      <alignment horizontal="left" vertical="center" wrapText="1"/>
      <protection locked="0"/>
    </xf>
    <xf numFmtId="168" fontId="92" fillId="0" borderId="16" xfId="99" applyNumberFormat="1" applyFont="1" applyFill="1" applyBorder="1" applyAlignment="1" applyProtection="1">
      <alignment horizontal="center" vertical="center" wrapText="1"/>
      <protection locked="0"/>
    </xf>
    <xf numFmtId="168" fontId="92" fillId="0" borderId="16" xfId="99" applyNumberFormat="1" applyFont="1" applyFill="1" applyBorder="1" applyAlignment="1" applyProtection="1">
      <alignment horizontal="left" vertical="center" wrapText="1"/>
      <protection locked="0"/>
    </xf>
    <xf numFmtId="168" fontId="96" fillId="0" borderId="0" xfId="99" applyNumberFormat="1" applyFont="1" applyFill="1" applyAlignment="1">
      <alignment vertical="center" wrapText="1"/>
    </xf>
    <xf numFmtId="0" fontId="84" fillId="0" borderId="15" xfId="99" quotePrefix="1" applyFont="1" applyFill="1" applyBorder="1" applyAlignment="1">
      <alignment vertical="center" wrapText="1"/>
    </xf>
    <xf numFmtId="0" fontId="84" fillId="0" borderId="16" xfId="99" quotePrefix="1" applyFont="1" applyFill="1" applyBorder="1" applyAlignment="1">
      <alignment vertical="center" wrapText="1"/>
    </xf>
    <xf numFmtId="168" fontId="97" fillId="0" borderId="0" xfId="99" applyNumberFormat="1" applyFont="1" applyFill="1" applyAlignment="1">
      <alignment vertical="center" wrapText="1"/>
    </xf>
    <xf numFmtId="0" fontId="84" fillId="0" borderId="16" xfId="99" quotePrefix="1" applyFont="1" applyFill="1" applyBorder="1" applyAlignment="1">
      <alignment vertical="center"/>
    </xf>
    <xf numFmtId="0" fontId="98" fillId="0" borderId="15" xfId="99" applyFont="1" applyFill="1" applyBorder="1" applyAlignment="1">
      <alignment vertical="center"/>
    </xf>
    <xf numFmtId="0" fontId="98" fillId="0" borderId="16" xfId="99" applyFont="1" applyFill="1" applyBorder="1" applyAlignment="1">
      <alignment horizontal="center" vertical="center"/>
    </xf>
    <xf numFmtId="0" fontId="98" fillId="0" borderId="16" xfId="99" applyFont="1" applyFill="1" applyBorder="1" applyAlignment="1">
      <alignment vertical="center"/>
    </xf>
    <xf numFmtId="168" fontId="99" fillId="0" borderId="0" xfId="99" applyNumberFormat="1" applyFont="1" applyFill="1" applyAlignment="1">
      <alignment vertical="center" wrapText="1"/>
    </xf>
    <xf numFmtId="168" fontId="28" fillId="0" borderId="0" xfId="99" applyNumberFormat="1" applyFont="1" applyFill="1" applyAlignment="1">
      <alignment vertical="center" wrapText="1"/>
    </xf>
    <xf numFmtId="0" fontId="59" fillId="25" borderId="15" xfId="99" quotePrefix="1" applyFont="1" applyFill="1" applyBorder="1" applyAlignment="1">
      <alignment vertical="center"/>
    </xf>
    <xf numFmtId="0" fontId="59" fillId="25" borderId="16" xfId="99" quotePrefix="1" applyFont="1" applyFill="1" applyBorder="1" applyAlignment="1">
      <alignment vertical="center"/>
    </xf>
    <xf numFmtId="168" fontId="11" fillId="25" borderId="16" xfId="99" applyNumberFormat="1" applyFont="1" applyFill="1" applyBorder="1" applyAlignment="1" applyProtection="1">
      <alignment vertical="center" wrapText="1"/>
      <protection locked="0"/>
    </xf>
    <xf numFmtId="168" fontId="11" fillId="25" borderId="45" xfId="99" applyNumberFormat="1" applyFont="1" applyFill="1" applyBorder="1" applyAlignment="1" applyProtection="1">
      <alignment vertical="center" wrapText="1"/>
      <protection locked="0"/>
    </xf>
    <xf numFmtId="168" fontId="10" fillId="0" borderId="0" xfId="99" applyNumberFormat="1" applyFont="1" applyFill="1" applyAlignment="1">
      <alignment vertical="center" wrapText="1"/>
    </xf>
    <xf numFmtId="168" fontId="93" fillId="0" borderId="45" xfId="99" applyNumberFormat="1" applyFont="1" applyFill="1" applyBorder="1" applyAlignment="1">
      <alignment vertical="center" wrapText="1"/>
    </xf>
    <xf numFmtId="3" fontId="84" fillId="0" borderId="16" xfId="67" applyNumberFormat="1" applyFont="1" applyFill="1" applyBorder="1" applyAlignment="1">
      <alignment vertical="center"/>
    </xf>
    <xf numFmtId="168" fontId="95" fillId="0" borderId="45" xfId="99" applyNumberFormat="1" applyFont="1" applyFill="1" applyBorder="1" applyAlignment="1">
      <alignment vertical="center" wrapText="1"/>
    </xf>
    <xf numFmtId="0" fontId="84" fillId="0" borderId="16" xfId="99" applyFont="1" applyFill="1" applyBorder="1" applyAlignment="1">
      <alignment vertical="center"/>
    </xf>
    <xf numFmtId="168" fontId="100" fillId="0" borderId="0" xfId="99" applyNumberFormat="1" applyFont="1" applyFill="1" applyAlignment="1">
      <alignment vertical="center" wrapText="1"/>
    </xf>
    <xf numFmtId="168" fontId="35" fillId="0" borderId="0" xfId="99" applyNumberFormat="1" applyFill="1" applyAlignment="1">
      <alignment vertical="center" wrapText="1"/>
    </xf>
    <xf numFmtId="0" fontId="84" fillId="0" borderId="16" xfId="99" applyFont="1" applyFill="1" applyBorder="1" applyAlignment="1">
      <alignment vertical="center" wrapText="1"/>
    </xf>
    <xf numFmtId="168" fontId="28" fillId="0" borderId="16" xfId="99" applyNumberFormat="1" applyFont="1" applyFill="1" applyBorder="1" applyAlignment="1" applyProtection="1">
      <alignment horizontal="left" vertical="center" wrapText="1"/>
      <protection locked="0"/>
    </xf>
    <xf numFmtId="0" fontId="92" fillId="0" borderId="15" xfId="102" applyFont="1" applyFill="1" applyBorder="1" applyProtection="1">
      <protection locked="0"/>
    </xf>
    <xf numFmtId="0" fontId="92" fillId="0" borderId="16" xfId="102" applyFont="1" applyFill="1" applyBorder="1" applyAlignment="1" applyProtection="1">
      <alignment horizontal="center"/>
      <protection locked="0"/>
    </xf>
    <xf numFmtId="0" fontId="92" fillId="0" borderId="16" xfId="102" applyFont="1" applyFill="1" applyBorder="1" applyProtection="1">
      <protection locked="0"/>
    </xf>
    <xf numFmtId="168" fontId="10" fillId="25" borderId="22" xfId="99" applyNumberFormat="1" applyFont="1" applyFill="1" applyBorder="1" applyAlignment="1" applyProtection="1">
      <alignment horizontal="left" vertical="center" wrapText="1"/>
    </xf>
    <xf numFmtId="168" fontId="10" fillId="25" borderId="28" xfId="99" applyNumberFormat="1" applyFont="1" applyFill="1" applyBorder="1" applyAlignment="1" applyProtection="1">
      <alignment horizontal="left" vertical="center" wrapText="1"/>
    </xf>
    <xf numFmtId="168" fontId="10" fillId="25" borderId="28" xfId="99" applyNumberFormat="1" applyFont="1" applyFill="1" applyBorder="1" applyAlignment="1" applyProtection="1">
      <alignment vertical="center" wrapText="1"/>
    </xf>
    <xf numFmtId="168" fontId="10" fillId="25" borderId="29" xfId="99" applyNumberFormat="1" applyFont="1" applyFill="1" applyBorder="1" applyAlignment="1" applyProtection="1">
      <alignment vertical="center" wrapText="1"/>
    </xf>
    <xf numFmtId="168" fontId="10" fillId="0" borderId="45" xfId="107" applyNumberFormat="1" applyFont="1" applyFill="1" applyBorder="1" applyAlignment="1" applyProtection="1">
      <alignment vertical="center" wrapText="1"/>
    </xf>
    <xf numFmtId="168" fontId="29" fillId="0" borderId="21" xfId="107" applyNumberFormat="1" applyFont="1" applyFill="1" applyBorder="1" applyAlignment="1" applyProtection="1">
      <alignment horizontal="right" vertical="center" wrapText="1" indent="1"/>
    </xf>
    <xf numFmtId="166" fontId="13" fillId="0" borderId="18" xfId="66" applyNumberFormat="1" applyFont="1" applyFill="1" applyBorder="1" applyAlignment="1" applyProtection="1">
      <alignment vertical="center" wrapText="1"/>
      <protection locked="0"/>
    </xf>
    <xf numFmtId="166" fontId="13" fillId="0" borderId="16" xfId="66" applyNumberFormat="1" applyFont="1" applyFill="1" applyBorder="1" applyAlignment="1" applyProtection="1">
      <alignment vertical="center" wrapText="1"/>
      <protection locked="0"/>
    </xf>
    <xf numFmtId="166" fontId="13" fillId="0" borderId="32" xfId="66" applyNumberFormat="1" applyFont="1" applyFill="1" applyBorder="1" applyAlignment="1" applyProtection="1">
      <alignment vertical="center" wrapText="1"/>
      <protection locked="0"/>
    </xf>
    <xf numFmtId="166" fontId="13" fillId="0" borderId="24" xfId="66" applyNumberFormat="1" applyFont="1" applyFill="1" applyBorder="1" applyAlignment="1" applyProtection="1">
      <alignment vertical="center" wrapText="1"/>
      <protection locked="0"/>
    </xf>
    <xf numFmtId="166" fontId="13" fillId="0" borderId="33" xfId="66" applyNumberFormat="1" applyFont="1" applyFill="1" applyBorder="1" applyAlignment="1" applyProtection="1">
      <alignment vertical="center" wrapText="1"/>
      <protection locked="0"/>
    </xf>
    <xf numFmtId="166" fontId="29" fillId="0" borderId="16" xfId="66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66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11" xfId="66" applyNumberFormat="1" applyFont="1" applyFill="1" applyBorder="1" applyAlignment="1" applyProtection="1">
      <alignment horizontal="right" vertical="center" wrapText="1" indent="1"/>
    </xf>
    <xf numFmtId="166" fontId="15" fillId="0" borderId="30" xfId="66" applyNumberFormat="1" applyFont="1" applyFill="1" applyBorder="1" applyAlignment="1" applyProtection="1">
      <alignment horizontal="right" vertical="center" wrapText="1" indent="1"/>
    </xf>
    <xf numFmtId="166" fontId="29" fillId="0" borderId="18" xfId="66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1" xfId="66" applyNumberFormat="1" applyFont="1" applyFill="1" applyBorder="1" applyAlignment="1" applyProtection="1">
      <alignment horizontal="right" vertical="center" wrapText="1" indent="1"/>
      <protection locked="0"/>
    </xf>
    <xf numFmtId="167" fontId="11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7" fontId="11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90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0" fontId="95" fillId="0" borderId="0" xfId="107" applyFont="1" applyFill="1" applyAlignment="1" applyProtection="1">
      <alignment vertical="center" wrapText="1"/>
    </xf>
    <xf numFmtId="167" fontId="10" fillId="0" borderId="28" xfId="107" applyNumberFormat="1" applyFont="1" applyFill="1" applyBorder="1" applyAlignment="1" applyProtection="1">
      <alignment vertical="center" wrapText="1"/>
    </xf>
    <xf numFmtId="0" fontId="13" fillId="0" borderId="73" xfId="102" applyFont="1" applyFill="1" applyBorder="1" applyAlignment="1" applyProtection="1">
      <alignment horizontal="left" vertical="center" wrapText="1"/>
    </xf>
    <xf numFmtId="168" fontId="15" fillId="0" borderId="85" xfId="102" applyNumberFormat="1" applyFont="1" applyFill="1" applyBorder="1" applyAlignment="1" applyProtection="1">
      <alignment horizontal="right" vertical="center" wrapText="1" indent="1"/>
    </xf>
    <xf numFmtId="0" fontId="13" fillId="0" borderId="47" xfId="102" applyFont="1" applyFill="1" applyBorder="1" applyAlignment="1" applyProtection="1">
      <alignment horizontal="left" vertical="center" wrapText="1"/>
    </xf>
    <xf numFmtId="168" fontId="15" fillId="0" borderId="41" xfId="102" applyNumberFormat="1" applyFont="1" applyFill="1" applyBorder="1" applyAlignment="1" applyProtection="1">
      <alignment horizontal="right" vertical="center" wrapText="1" indent="1"/>
    </xf>
    <xf numFmtId="0" fontId="14" fillId="0" borderId="65" xfId="102" applyFont="1" applyFill="1" applyBorder="1" applyAlignment="1" applyProtection="1">
      <alignment horizontal="left" vertical="center" wrapText="1" indent="1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43" xfId="102" applyNumberFormat="1" applyFont="1" applyFill="1" applyBorder="1" applyAlignment="1" applyProtection="1">
      <alignment horizontal="right" vertical="center" wrapText="1" indent="1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80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11" xfId="102" applyNumberFormat="1" applyFont="1" applyFill="1" applyBorder="1" applyAlignment="1" applyProtection="1">
      <alignment horizontal="right" vertical="center" wrapText="1" indent="1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11" xfId="102" applyNumberFormat="1" applyFont="1" applyFill="1" applyBorder="1" applyAlignment="1" applyProtection="1">
      <alignment horizontal="right" vertical="center" wrapText="1" indent="1"/>
    </xf>
    <xf numFmtId="168" fontId="1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34" xfId="107" applyFont="1" applyBorder="1" applyAlignment="1" applyProtection="1">
      <alignment horizontal="center" vertical="center" wrapText="1"/>
    </xf>
    <xf numFmtId="0" fontId="60" fillId="0" borderId="10" xfId="107" applyFont="1" applyBorder="1" applyAlignment="1" applyProtection="1">
      <alignment horizontal="center" vertical="center" wrapText="1"/>
    </xf>
    <xf numFmtId="0" fontId="10" fillId="0" borderId="10" xfId="117" applyFont="1" applyBorder="1" applyAlignment="1" applyProtection="1">
      <alignment horizontal="center" vertical="center" wrapText="1"/>
    </xf>
    <xf numFmtId="0" fontId="10" fillId="0" borderId="11" xfId="117" applyFont="1" applyBorder="1" applyAlignment="1" applyProtection="1">
      <alignment horizontal="center" vertical="center"/>
    </xf>
    <xf numFmtId="0" fontId="10" fillId="0" borderId="36" xfId="117" applyFont="1" applyBorder="1" applyAlignment="1" applyProtection="1">
      <alignment horizontal="center" vertical="center" wrapText="1"/>
    </xf>
    <xf numFmtId="168" fontId="28" fillId="0" borderId="0" xfId="107" applyNumberFormat="1" applyFill="1" applyAlignment="1">
      <alignment vertical="center" wrapText="1"/>
    </xf>
    <xf numFmtId="0" fontId="22" fillId="0" borderId="26" xfId="107" applyFont="1" applyFill="1" applyBorder="1" applyAlignment="1" applyProtection="1">
      <alignment horizontal="center" vertical="center" wrapText="1"/>
    </xf>
    <xf numFmtId="0" fontId="22" fillId="0" borderId="25" xfId="107" applyFont="1" applyFill="1" applyBorder="1" applyAlignment="1" applyProtection="1">
      <alignment horizontal="center" vertical="center" wrapText="1"/>
    </xf>
    <xf numFmtId="173" fontId="73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7" fillId="0" borderId="16" xfId="105" applyNumberFormat="1" applyFont="1" applyFill="1" applyBorder="1" applyAlignment="1" applyProtection="1">
      <alignment horizontal="right" vertical="center" wrapText="1"/>
      <protection locked="0"/>
    </xf>
    <xf numFmtId="168" fontId="23" fillId="0" borderId="0" xfId="107" applyNumberFormat="1" applyFont="1" applyFill="1" applyAlignment="1" applyProtection="1">
      <alignment vertical="center" wrapText="1"/>
    </xf>
    <xf numFmtId="168" fontId="13" fillId="0" borderId="62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4" xfId="107" applyNumberFormat="1" applyFont="1" applyFill="1" applyBorder="1" applyAlignment="1" applyProtection="1">
      <alignment horizontal="left" vertical="center" wrapText="1" indent="1"/>
    </xf>
    <xf numFmtId="168" fontId="29" fillId="0" borderId="20" xfId="107" applyNumberFormat="1" applyFont="1" applyFill="1" applyBorder="1" applyAlignment="1" applyProtection="1">
      <alignment horizontal="left" vertical="center" wrapText="1" indent="1"/>
    </xf>
    <xf numFmtId="168" fontId="29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62" xfId="107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4" xfId="107" applyNumberFormat="1" applyFont="1" applyFill="1" applyBorder="1" applyAlignment="1" applyProtection="1">
      <alignment horizontal="left" vertical="center" wrapText="1" indent="1"/>
      <protection locked="0"/>
    </xf>
    <xf numFmtId="168" fontId="29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8" fontId="18" fillId="0" borderId="65" xfId="107" applyNumberFormat="1" applyFont="1" applyFill="1" applyBorder="1" applyAlignment="1" applyProtection="1">
      <alignment horizontal="right" vertical="center" wrapText="1" indent="1"/>
    </xf>
    <xf numFmtId="168" fontId="29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18" fillId="0" borderId="47" xfId="107" applyNumberFormat="1" applyFont="1" applyFill="1" applyBorder="1" applyAlignment="1" applyProtection="1">
      <alignment horizontal="right" vertical="center" wrapText="1" indent="1"/>
    </xf>
    <xf numFmtId="168" fontId="29" fillId="0" borderId="75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25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66" xfId="107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81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28" xfId="102" applyFont="1" applyFill="1" applyBorder="1" applyAlignment="1" applyProtection="1">
      <alignment horizontal="center" vertical="center" wrapText="1"/>
    </xf>
    <xf numFmtId="0" fontId="9" fillId="0" borderId="45" xfId="102" applyFont="1" applyFill="1" applyBorder="1" applyProtection="1"/>
    <xf numFmtId="49" fontId="13" fillId="0" borderId="15" xfId="102" applyNumberFormat="1" applyFont="1" applyFill="1" applyBorder="1" applyAlignment="1" applyProtection="1">
      <alignment horizontal="left" vertical="center" wrapText="1" indent="1"/>
    </xf>
    <xf numFmtId="49" fontId="13" fillId="0" borderId="17" xfId="102" applyNumberFormat="1" applyFont="1" applyFill="1" applyBorder="1" applyAlignment="1" applyProtection="1">
      <alignment horizontal="left" vertical="center" wrapText="1" indent="1"/>
    </xf>
    <xf numFmtId="49" fontId="13" fillId="0" borderId="19" xfId="102" applyNumberFormat="1" applyFont="1" applyFill="1" applyBorder="1" applyAlignment="1" applyProtection="1">
      <alignment horizontal="left" vertical="center" wrapText="1" indent="1"/>
    </xf>
    <xf numFmtId="49" fontId="13" fillId="0" borderId="20" xfId="102" applyNumberFormat="1" applyFont="1" applyFill="1" applyBorder="1" applyAlignment="1" applyProtection="1">
      <alignment horizontal="left" vertical="center" wrapText="1" indent="1"/>
    </xf>
    <xf numFmtId="49" fontId="13" fillId="0" borderId="22" xfId="102" applyNumberFormat="1" applyFont="1" applyFill="1" applyBorder="1" applyAlignment="1" applyProtection="1">
      <alignment horizontal="left" vertical="center" wrapText="1" indent="1"/>
    </xf>
    <xf numFmtId="0" fontId="14" fillId="0" borderId="10" xfId="102" applyFont="1" applyFill="1" applyBorder="1" applyAlignment="1" applyProtection="1">
      <alignment horizontal="left" vertical="center" wrapText="1" indent="1"/>
    </xf>
    <xf numFmtId="0" fontId="14" fillId="0" borderId="11" xfId="102" applyFont="1" applyFill="1" applyBorder="1" applyAlignment="1" applyProtection="1">
      <alignment horizontal="left" vertical="center" wrapText="1" indent="1"/>
    </xf>
    <xf numFmtId="0" fontId="14" fillId="0" borderId="12" xfId="102" applyFont="1" applyFill="1" applyBorder="1" applyAlignment="1" applyProtection="1">
      <alignment horizontal="left" vertical="center" wrapText="1" indent="1"/>
    </xf>
    <xf numFmtId="0" fontId="14" fillId="0" borderId="10" xfId="102" applyFont="1" applyFill="1" applyBorder="1" applyAlignment="1" applyProtection="1">
      <alignment horizontal="center" vertical="center" wrapText="1"/>
    </xf>
    <xf numFmtId="0" fontId="14" fillId="0" borderId="11" xfId="102" applyFont="1" applyFill="1" applyBorder="1" applyAlignment="1" applyProtection="1">
      <alignment horizontal="center" vertical="center" wrapText="1"/>
    </xf>
    <xf numFmtId="168" fontId="13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36" xfId="102" applyNumberFormat="1" applyFont="1" applyFill="1" applyBorder="1" applyAlignment="1" applyProtection="1">
      <alignment horizontal="right" vertical="center" wrapText="1" indent="1"/>
    </xf>
    <xf numFmtId="168" fontId="13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30" xfId="102" applyNumberFormat="1" applyFont="1" applyFill="1" applyBorder="1" applyAlignment="1" applyProtection="1">
      <alignment horizontal="right" vertical="center" wrapText="1" indent="1"/>
    </xf>
    <xf numFmtId="168" fontId="13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5" fillId="0" borderId="30" xfId="102" applyNumberFormat="1" applyFont="1" applyFill="1" applyBorder="1" applyAlignment="1" applyProtection="1">
      <alignment horizontal="right" vertical="center" wrapText="1" indent="1"/>
    </xf>
    <xf numFmtId="168" fontId="2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41" xfId="102" applyNumberFormat="1" applyFont="1" applyFill="1" applyBorder="1" applyAlignment="1" applyProtection="1">
      <alignment horizontal="right" vertical="center" wrapText="1" indent="1"/>
    </xf>
    <xf numFmtId="168" fontId="29" fillId="0" borderId="43" xfId="102" applyNumberFormat="1" applyFont="1" applyFill="1" applyBorder="1" applyAlignment="1" applyProtection="1">
      <alignment horizontal="right" vertical="center" wrapText="1" indent="1"/>
    </xf>
    <xf numFmtId="168" fontId="29" fillId="0" borderId="62" xfId="102" applyNumberFormat="1" applyFont="1" applyFill="1" applyBorder="1" applyAlignment="1" applyProtection="1">
      <alignment horizontal="right" vertical="center" wrapText="1" indent="1"/>
    </xf>
    <xf numFmtId="168" fontId="13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1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11" xfId="102" applyNumberFormat="1" applyFont="1" applyFill="1" applyBorder="1" applyAlignment="1" applyProtection="1">
      <alignment horizontal="right" vertical="center" wrapText="1" indent="1"/>
    </xf>
    <xf numFmtId="168" fontId="10" fillId="0" borderId="62" xfId="107" applyNumberFormat="1" applyFont="1" applyFill="1" applyBorder="1" applyAlignment="1" applyProtection="1">
      <alignment vertical="center" wrapText="1"/>
    </xf>
    <xf numFmtId="168" fontId="32" fillId="0" borderId="47" xfId="117" applyNumberFormat="1" applyFont="1" applyFill="1" applyBorder="1" applyAlignment="1" applyProtection="1">
      <alignment vertical="center" wrapText="1"/>
      <protection locked="0"/>
    </xf>
    <xf numFmtId="168" fontId="28" fillId="0" borderId="73" xfId="117" applyNumberFormat="1" applyFont="1" applyFill="1" applyBorder="1" applyAlignment="1" applyProtection="1">
      <alignment vertical="center" wrapText="1"/>
      <protection locked="0"/>
    </xf>
    <xf numFmtId="168" fontId="28" fillId="0" borderId="0" xfId="117" applyNumberFormat="1" applyFont="1" applyFill="1" applyAlignment="1" applyProtection="1">
      <alignment vertical="center" wrapText="1"/>
    </xf>
    <xf numFmtId="168" fontId="33" fillId="0" borderId="10" xfId="117" applyNumberFormat="1" applyFont="1" applyFill="1" applyBorder="1" applyAlignment="1" applyProtection="1">
      <alignment horizontal="center" vertical="center" wrapText="1"/>
    </xf>
    <xf numFmtId="168" fontId="28" fillId="0" borderId="0" xfId="117" applyNumberFormat="1" applyFont="1" applyFill="1" applyAlignment="1" applyProtection="1">
      <alignment horizontal="center" vertical="center" wrapText="1"/>
    </xf>
    <xf numFmtId="168" fontId="31" fillId="0" borderId="0" xfId="117" applyNumberFormat="1" applyFont="1" applyFill="1" applyAlignment="1" applyProtection="1">
      <alignment horizontal="right" wrapText="1"/>
    </xf>
    <xf numFmtId="168" fontId="33" fillId="0" borderId="11" xfId="117" applyNumberFormat="1" applyFont="1" applyFill="1" applyBorder="1" applyAlignment="1" applyProtection="1">
      <alignment horizontal="center" vertical="center" wrapText="1"/>
    </xf>
    <xf numFmtId="168" fontId="33" fillId="0" borderId="10" xfId="117" applyNumberFormat="1" applyFont="1" applyFill="1" applyBorder="1" applyAlignment="1" applyProtection="1">
      <alignment horizontal="left" vertical="center" wrapText="1"/>
    </xf>
    <xf numFmtId="168" fontId="33" fillId="0" borderId="11" xfId="117" applyNumberFormat="1" applyFont="1" applyFill="1" applyBorder="1" applyAlignment="1" applyProtection="1">
      <alignment vertical="center" wrapText="1"/>
    </xf>
    <xf numFmtId="168" fontId="33" fillId="21" borderId="11" xfId="117" applyNumberFormat="1" applyFont="1" applyFill="1" applyBorder="1" applyAlignment="1" applyProtection="1">
      <alignment vertical="center" wrapText="1"/>
    </xf>
    <xf numFmtId="168" fontId="28" fillId="0" borderId="20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28" fillId="24" borderId="21" xfId="126" applyNumberFormat="1" applyFont="1" applyFill="1" applyBorder="1" applyAlignment="1" applyProtection="1">
      <alignment vertical="center" wrapText="1"/>
      <protection locked="0"/>
    </xf>
    <xf numFmtId="168" fontId="28" fillId="0" borderId="16" xfId="126" applyNumberFormat="1" applyFont="1" applyFill="1" applyBorder="1" applyAlignment="1" applyProtection="1">
      <alignment vertical="center" wrapText="1"/>
      <protection locked="0"/>
    </xf>
    <xf numFmtId="49" fontId="28" fillId="0" borderId="16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16" xfId="117" applyNumberFormat="1" applyFont="1" applyFill="1" applyBorder="1" applyAlignment="1" applyProtection="1">
      <alignment vertical="center" wrapText="1"/>
      <protection locked="0"/>
    </xf>
    <xf numFmtId="168" fontId="32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32" fillId="0" borderId="16" xfId="126" applyNumberFormat="1" applyFont="1" applyFill="1" applyBorder="1" applyAlignment="1" applyProtection="1">
      <alignment vertical="center" wrapText="1"/>
      <protection locked="0"/>
    </xf>
    <xf numFmtId="49" fontId="32" fillId="0" borderId="16" xfId="117" applyNumberFormat="1" applyFont="1" applyFill="1" applyBorder="1" applyAlignment="1" applyProtection="1">
      <alignment horizontal="center" vertical="center" wrapText="1"/>
      <protection locked="0"/>
    </xf>
    <xf numFmtId="168" fontId="32" fillId="0" borderId="16" xfId="117" applyNumberFormat="1" applyFont="1" applyFill="1" applyBorder="1" applyAlignment="1" applyProtection="1">
      <alignment vertical="center" wrapText="1"/>
      <protection locked="0"/>
    </xf>
    <xf numFmtId="49" fontId="28" fillId="0" borderId="21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21" xfId="117" applyNumberFormat="1" applyFont="1" applyFill="1" applyBorder="1" applyAlignment="1" applyProtection="1">
      <alignment vertical="center" wrapText="1"/>
      <protection locked="0"/>
    </xf>
    <xf numFmtId="168" fontId="28" fillId="24" borderId="16" xfId="126" applyNumberFormat="1" applyFont="1" applyFill="1" applyBorder="1" applyAlignment="1" applyProtection="1">
      <alignment vertical="center" wrapText="1"/>
      <protection locked="0"/>
    </xf>
    <xf numFmtId="168" fontId="28" fillId="0" borderId="19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24" xfId="126" applyNumberFormat="1" applyFont="1" applyFill="1" applyBorder="1" applyAlignment="1" applyProtection="1">
      <alignment vertical="center" wrapText="1"/>
      <protection locked="0"/>
    </xf>
    <xf numFmtId="49" fontId="28" fillId="0" borderId="24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24" xfId="117" applyNumberFormat="1" applyFont="1" applyFill="1" applyBorder="1" applyAlignment="1" applyProtection="1">
      <alignment vertical="center" wrapText="1"/>
      <protection locked="0"/>
    </xf>
    <xf numFmtId="168" fontId="28" fillId="0" borderId="22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28" xfId="126" applyNumberFormat="1" applyFont="1" applyFill="1" applyBorder="1" applyAlignment="1" applyProtection="1">
      <alignment vertical="center" wrapText="1"/>
      <protection locked="0"/>
    </xf>
    <xf numFmtId="49" fontId="28" fillId="0" borderId="28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28" xfId="117" applyNumberFormat="1" applyFont="1" applyFill="1" applyBorder="1" applyAlignment="1" applyProtection="1">
      <alignment vertical="center" wrapText="1"/>
      <protection locked="0"/>
    </xf>
    <xf numFmtId="168" fontId="10" fillId="0" borderId="29" xfId="107" applyNumberFormat="1" applyFont="1" applyFill="1" applyBorder="1" applyAlignment="1" applyProtection="1">
      <alignment vertical="center" wrapText="1"/>
    </xf>
    <xf numFmtId="168" fontId="28" fillId="0" borderId="13" xfId="107" applyNumberFormat="1" applyFill="1" applyBorder="1" applyAlignment="1">
      <alignment vertical="center" wrapText="1"/>
    </xf>
    <xf numFmtId="168" fontId="28" fillId="0" borderId="20" xfId="107" applyNumberFormat="1" applyFill="1" applyBorder="1" applyAlignment="1">
      <alignment vertical="center" wrapText="1"/>
    </xf>
    <xf numFmtId="168" fontId="29" fillId="0" borderId="16" xfId="107" applyNumberFormat="1" applyFont="1" applyFill="1" applyBorder="1" applyAlignment="1" applyProtection="1">
      <alignment vertical="center" wrapText="1"/>
      <protection locked="0"/>
    </xf>
    <xf numFmtId="168" fontId="28" fillId="0" borderId="16" xfId="107" applyNumberFormat="1" applyFont="1" applyFill="1" applyBorder="1" applyAlignment="1">
      <alignment vertical="center" wrapText="1"/>
    </xf>
    <xf numFmtId="168" fontId="28" fillId="0" borderId="28" xfId="107" applyNumberFormat="1" applyFont="1" applyFill="1" applyBorder="1" applyAlignment="1">
      <alignment vertical="center" wrapText="1"/>
    </xf>
    <xf numFmtId="168" fontId="9" fillId="0" borderId="77" xfId="107" applyNumberFormat="1" applyFont="1" applyFill="1" applyBorder="1" applyAlignment="1" applyProtection="1">
      <alignment vertical="center" wrapText="1"/>
      <protection locked="0"/>
    </xf>
    <xf numFmtId="168" fontId="28" fillId="0" borderId="43" xfId="107" applyNumberFormat="1" applyFont="1" applyFill="1" applyBorder="1" applyAlignment="1" applyProtection="1">
      <alignment vertical="center" wrapText="1"/>
    </xf>
    <xf numFmtId="168" fontId="9" fillId="0" borderId="86" xfId="107" applyNumberFormat="1" applyFont="1" applyFill="1" applyBorder="1" applyAlignment="1" applyProtection="1">
      <alignment vertical="center" wrapText="1"/>
      <protection locked="0"/>
    </xf>
    <xf numFmtId="168" fontId="9" fillId="0" borderId="24" xfId="0" quotePrefix="1" applyNumberFormat="1" applyFont="1" applyFill="1" applyBorder="1" applyAlignment="1" applyProtection="1">
      <alignment vertical="center" wrapText="1"/>
      <protection locked="0"/>
    </xf>
    <xf numFmtId="168" fontId="28" fillId="0" borderId="16" xfId="117" applyNumberFormat="1" applyFont="1" applyFill="1" applyBorder="1" applyAlignment="1" applyProtection="1">
      <alignment vertical="center" wrapText="1"/>
      <protection locked="0"/>
    </xf>
    <xf numFmtId="168" fontId="9" fillId="0" borderId="24" xfId="107" applyNumberFormat="1" applyFont="1" applyFill="1" applyBorder="1" applyAlignment="1" applyProtection="1">
      <alignment vertical="center" wrapText="1"/>
      <protection locked="0"/>
    </xf>
    <xf numFmtId="168" fontId="28" fillId="0" borderId="23" xfId="126" applyNumberFormat="1" applyFont="1" applyFill="1" applyBorder="1" applyAlignment="1" applyProtection="1">
      <alignment vertical="center" wrapText="1"/>
      <protection locked="0"/>
    </xf>
    <xf numFmtId="0" fontId="22" fillId="0" borderId="26" xfId="107" applyFont="1" applyFill="1" applyBorder="1" applyAlignment="1" applyProtection="1">
      <alignment horizontal="center" vertical="center" wrapText="1"/>
    </xf>
    <xf numFmtId="0" fontId="22" fillId="0" borderId="25" xfId="107" applyFont="1" applyFill="1" applyBorder="1" applyAlignment="1" applyProtection="1">
      <alignment horizontal="center" vertical="center" wrapText="1"/>
    </xf>
    <xf numFmtId="168" fontId="55" fillId="0" borderId="21" xfId="107" applyNumberFormat="1" applyFont="1" applyFill="1" applyBorder="1" applyAlignment="1" applyProtection="1">
      <alignment horizontal="center" vertical="center" wrapText="1"/>
    </xf>
    <xf numFmtId="168" fontId="30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55" fillId="0" borderId="16" xfId="107" applyNumberFormat="1" applyFont="1" applyFill="1" applyBorder="1" applyAlignment="1" applyProtection="1">
      <alignment horizontal="center" vertical="center" wrapText="1"/>
    </xf>
    <xf numFmtId="0" fontId="26" fillId="0" borderId="16" xfId="102" applyFont="1" applyFill="1" applyBorder="1" applyAlignment="1" applyProtection="1">
      <alignment horizontal="left" wrapText="1"/>
      <protection locked="0"/>
    </xf>
    <xf numFmtId="3" fontId="15" fillId="0" borderId="16" xfId="107" applyNumberFormat="1" applyFont="1" applyFill="1" applyBorder="1" applyAlignment="1" applyProtection="1">
      <alignment vertical="center" wrapText="1"/>
    </xf>
    <xf numFmtId="3" fontId="15" fillId="0" borderId="47" xfId="107" applyNumberFormat="1" applyFont="1" applyFill="1" applyBorder="1" applyAlignment="1" applyProtection="1">
      <alignment vertical="center" wrapText="1"/>
    </xf>
    <xf numFmtId="3" fontId="15" fillId="0" borderId="16" xfId="107" quotePrefix="1" applyNumberFormat="1" applyFont="1" applyFill="1" applyBorder="1" applyAlignment="1" applyProtection="1">
      <alignment vertical="center" wrapText="1"/>
    </xf>
    <xf numFmtId="3" fontId="13" fillId="0" borderId="16" xfId="107" applyNumberFormat="1" applyFont="1" applyFill="1" applyBorder="1" applyAlignment="1" applyProtection="1">
      <alignment vertical="center" wrapText="1"/>
      <protection locked="0"/>
    </xf>
    <xf numFmtId="3" fontId="13" fillId="0" borderId="47" xfId="107" applyNumberFormat="1" applyFont="1" applyFill="1" applyBorder="1" applyAlignment="1" applyProtection="1">
      <alignment vertical="center" wrapText="1"/>
      <protection locked="0"/>
    </xf>
    <xf numFmtId="3" fontId="15" fillId="0" borderId="14" xfId="107" applyNumberFormat="1" applyFont="1" applyFill="1" applyBorder="1" applyAlignment="1" applyProtection="1">
      <alignment vertical="center" wrapText="1"/>
    </xf>
    <xf numFmtId="3" fontId="15" fillId="0" borderId="50" xfId="107" applyNumberFormat="1" applyFont="1" applyFill="1" applyBorder="1" applyAlignment="1" applyProtection="1">
      <alignment vertical="center" wrapText="1"/>
    </xf>
    <xf numFmtId="3" fontId="55" fillId="0" borderId="11" xfId="107" applyNumberFormat="1" applyFont="1" applyFill="1" applyBorder="1" applyAlignment="1" applyProtection="1">
      <alignment vertical="center" wrapText="1"/>
    </xf>
    <xf numFmtId="3" fontId="55" fillId="0" borderId="76" xfId="107" applyNumberFormat="1" applyFont="1" applyFill="1" applyBorder="1" applyAlignment="1" applyProtection="1">
      <alignment vertical="center" wrapText="1"/>
    </xf>
    <xf numFmtId="3" fontId="28" fillId="0" borderId="0" xfId="107" applyNumberFormat="1" applyFill="1" applyAlignment="1">
      <alignment vertical="center" wrapText="1"/>
    </xf>
    <xf numFmtId="3" fontId="28" fillId="0" borderId="0" xfId="107" applyNumberFormat="1" applyFont="1" applyFill="1" applyAlignment="1">
      <alignment vertical="center" wrapText="1"/>
    </xf>
    <xf numFmtId="0" fontId="102" fillId="0" borderId="16" xfId="106" applyFont="1" applyBorder="1" applyAlignment="1" applyProtection="1">
      <alignment horizontal="center" vertical="top" wrapText="1"/>
      <protection locked="0"/>
    </xf>
    <xf numFmtId="168" fontId="91" fillId="0" borderId="0" xfId="107" applyNumberFormat="1" applyFont="1" applyFill="1" applyAlignment="1">
      <alignment horizontal="right" vertical="center" wrapText="1"/>
    </xf>
    <xf numFmtId="4" fontId="11" fillId="0" borderId="21" xfId="107" applyNumberFormat="1" applyFont="1" applyFill="1" applyBorder="1" applyAlignment="1" applyProtection="1">
      <alignment vertical="center" wrapText="1"/>
      <protection locked="0"/>
    </xf>
    <xf numFmtId="167" fontId="11" fillId="0" borderId="62" xfId="107" applyNumberFormat="1" applyFont="1" applyFill="1" applyBorder="1" applyAlignment="1" applyProtection="1">
      <alignment vertical="center" wrapText="1"/>
      <protection locked="0"/>
    </xf>
    <xf numFmtId="167" fontId="11" fillId="0" borderId="14" xfId="107" applyNumberFormat="1" applyFont="1" applyFill="1" applyBorder="1" applyAlignment="1" applyProtection="1">
      <alignment vertical="center" wrapText="1"/>
      <protection locked="0"/>
    </xf>
    <xf numFmtId="167" fontId="11" fillId="0" borderId="81" xfId="107" applyNumberFormat="1" applyFont="1" applyFill="1" applyBorder="1" applyAlignment="1" applyProtection="1">
      <alignment vertical="center" wrapText="1"/>
      <protection locked="0"/>
    </xf>
    <xf numFmtId="0" fontId="11" fillId="0" borderId="17" xfId="107" applyFont="1" applyFill="1" applyBorder="1" applyAlignment="1" applyProtection="1">
      <alignment horizontal="left" vertical="center"/>
    </xf>
    <xf numFmtId="0" fontId="11" fillId="0" borderId="18" xfId="107" applyFont="1" applyFill="1" applyBorder="1" applyAlignment="1" applyProtection="1">
      <alignment vertical="center" wrapText="1"/>
    </xf>
    <xf numFmtId="4" fontId="11" fillId="0" borderId="16" xfId="107" applyNumberFormat="1" applyFont="1" applyFill="1" applyBorder="1" applyAlignment="1" applyProtection="1">
      <alignment vertical="center" wrapText="1"/>
      <protection locked="0"/>
    </xf>
    <xf numFmtId="0" fontId="91" fillId="0" borderId="0" xfId="102" applyFont="1" applyFill="1" applyProtection="1"/>
    <xf numFmtId="0" fontId="29" fillId="0" borderId="16" xfId="117" applyFont="1" applyBorder="1" applyAlignment="1" applyProtection="1">
      <alignment horizontal="left" vertical="center" indent="1"/>
      <protection locked="0"/>
    </xf>
    <xf numFmtId="0" fontId="29" fillId="0" borderId="24" xfId="117" applyFont="1" applyBorder="1" applyAlignment="1" applyProtection="1">
      <alignment horizontal="left" vertical="center" indent="1"/>
      <protection locked="0"/>
    </xf>
    <xf numFmtId="0" fontId="29" fillId="0" borderId="15" xfId="117" applyFont="1" applyBorder="1" applyAlignment="1" applyProtection="1">
      <alignment horizontal="right" vertical="center" indent="1"/>
    </xf>
    <xf numFmtId="168" fontId="9" fillId="23" borderId="41" xfId="117" applyNumberFormat="1" applyFont="1" applyFill="1" applyBorder="1" applyAlignment="1" applyProtection="1">
      <alignment horizontal="left" vertical="center" wrapText="1" indent="2"/>
    </xf>
    <xf numFmtId="0" fontId="29" fillId="0" borderId="18" xfId="117" applyFont="1" applyBorder="1" applyAlignment="1" applyProtection="1">
      <alignment horizontal="left" vertical="center" indent="1"/>
      <protection locked="0"/>
    </xf>
    <xf numFmtId="0" fontId="29" fillId="0" borderId="14" xfId="117" applyFont="1" applyBorder="1" applyAlignment="1" applyProtection="1">
      <alignment horizontal="left" vertical="center" indent="1"/>
      <protection locked="0"/>
    </xf>
    <xf numFmtId="0" fontId="29" fillId="0" borderId="16" xfId="117" applyFont="1" applyBorder="1" applyAlignment="1" applyProtection="1">
      <alignment horizontal="left" vertical="center"/>
      <protection locked="0"/>
    </xf>
    <xf numFmtId="0" fontId="29" fillId="0" borderId="16" xfId="117" applyFont="1" applyBorder="1" applyAlignment="1" applyProtection="1">
      <alignment horizontal="left" vertical="center" wrapText="1"/>
      <protection locked="0"/>
    </xf>
    <xf numFmtId="0" fontId="29" fillId="0" borderId="17" xfId="117" applyFont="1" applyBorder="1" applyAlignment="1" applyProtection="1">
      <alignment horizontal="right" vertical="center" indent="1"/>
    </xf>
    <xf numFmtId="0" fontId="29" fillId="0" borderId="18" xfId="117" applyFont="1" applyBorder="1" applyAlignment="1" applyProtection="1">
      <alignment horizontal="left" vertical="center"/>
      <protection locked="0"/>
    </xf>
    <xf numFmtId="0" fontId="29" fillId="0" borderId="58" xfId="117" applyFont="1" applyBorder="1" applyAlignment="1" applyProtection="1">
      <alignment horizontal="right" vertical="center" indent="1"/>
    </xf>
    <xf numFmtId="0" fontId="29" fillId="0" borderId="46" xfId="117" applyFont="1" applyBorder="1" applyAlignment="1" applyProtection="1">
      <alignment horizontal="right" vertical="center" indent="1"/>
    </xf>
    <xf numFmtId="0" fontId="29" fillId="0" borderId="51" xfId="117" applyFont="1" applyBorder="1" applyAlignment="1" applyProtection="1">
      <alignment horizontal="left" vertical="center" wrapText="1"/>
      <protection locked="0"/>
    </xf>
    <xf numFmtId="0" fontId="69" fillId="0" borderId="0" xfId="105" applyFont="1" applyFill="1" applyBorder="1" applyAlignment="1" applyProtection="1">
      <alignment horizontal="center" wrapText="1"/>
    </xf>
    <xf numFmtId="0" fontId="69" fillId="0" borderId="0" xfId="105" applyFont="1" applyFill="1" applyBorder="1" applyAlignment="1" applyProtection="1">
      <alignment horizontal="right"/>
    </xf>
    <xf numFmtId="3" fontId="29" fillId="24" borderId="43" xfId="117" applyNumberFormat="1" applyFont="1" applyFill="1" applyBorder="1" applyAlignment="1" applyProtection="1">
      <alignment horizontal="right" vertical="center" indent="1"/>
      <protection locked="0"/>
    </xf>
    <xf numFmtId="3" fontId="29" fillId="24" borderId="45" xfId="117" applyNumberFormat="1" applyFont="1" applyFill="1" applyBorder="1" applyAlignment="1" applyProtection="1">
      <alignment horizontal="right" vertical="center" indent="1"/>
      <protection locked="0"/>
    </xf>
    <xf numFmtId="3" fontId="29" fillId="24" borderId="81" xfId="117" applyNumberFormat="1" applyFont="1" applyFill="1" applyBorder="1" applyAlignment="1" applyProtection="1">
      <alignment horizontal="right" vertical="center" indent="1"/>
      <protection locked="0"/>
    </xf>
    <xf numFmtId="3" fontId="28" fillId="24" borderId="36" xfId="117" applyNumberFormat="1" applyFont="1" applyFill="1" applyBorder="1" applyAlignment="1" applyProtection="1">
      <alignment horizontal="right" vertical="center" indent="1"/>
    </xf>
    <xf numFmtId="168" fontId="53" fillId="0" borderId="27" xfId="107" applyNumberFormat="1" applyFont="1" applyFill="1" applyBorder="1" applyAlignment="1" applyProtection="1">
      <alignment horizontal="right" wrapText="1"/>
    </xf>
    <xf numFmtId="168" fontId="55" fillId="0" borderId="27" xfId="107" applyNumberFormat="1" applyFont="1" applyFill="1" applyBorder="1" applyAlignment="1" applyProtection="1">
      <alignment horizontal="center" vertical="center" wrapText="1"/>
    </xf>
    <xf numFmtId="173" fontId="60" fillId="0" borderId="62" xfId="105" applyNumberFormat="1" applyFont="1" applyFill="1" applyBorder="1" applyAlignment="1" applyProtection="1">
      <alignment horizontal="right" vertical="center" wrapText="1"/>
      <protection locked="0"/>
    </xf>
    <xf numFmtId="173" fontId="71" fillId="0" borderId="45" xfId="105" applyNumberFormat="1" applyFont="1" applyFill="1" applyBorder="1" applyAlignment="1" applyProtection="1">
      <alignment horizontal="right" vertical="center" wrapText="1"/>
    </xf>
    <xf numFmtId="173" fontId="58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60" fillId="0" borderId="29" xfId="105" applyNumberFormat="1" applyFont="1" applyFill="1" applyBorder="1" applyAlignment="1" applyProtection="1">
      <alignment horizontal="right" vertical="center" wrapText="1"/>
    </xf>
    <xf numFmtId="171" fontId="29" fillId="0" borderId="62" xfId="104" applyNumberFormat="1" applyFont="1" applyFill="1" applyBorder="1" applyAlignment="1" applyProtection="1">
      <alignment horizontal="right" vertical="center"/>
    </xf>
    <xf numFmtId="0" fontId="10" fillId="0" borderId="0" xfId="107" applyFont="1" applyFill="1" applyAlignment="1">
      <alignment horizontal="right"/>
    </xf>
    <xf numFmtId="3" fontId="57" fillId="0" borderId="78" xfId="105" applyNumberFormat="1" applyFont="1" applyFill="1" applyBorder="1" applyAlignment="1" applyProtection="1">
      <alignment horizontal="right"/>
      <protection locked="0"/>
    </xf>
    <xf numFmtId="3" fontId="60" fillId="0" borderId="78" xfId="105" applyNumberFormat="1" applyFont="1" applyFill="1" applyBorder="1" applyAlignment="1" applyProtection="1">
      <alignment horizontal="right"/>
      <protection locked="0"/>
    </xf>
    <xf numFmtId="171" fontId="14" fillId="0" borderId="87" xfId="104" applyNumberFormat="1" applyFont="1" applyFill="1" applyBorder="1" applyAlignment="1" applyProtection="1">
      <alignment horizontal="right" vertical="center"/>
    </xf>
    <xf numFmtId="3" fontId="57" fillId="0" borderId="43" xfId="105" applyNumberFormat="1" applyFont="1" applyFill="1" applyBorder="1" applyAlignment="1" applyProtection="1">
      <alignment horizontal="right"/>
      <protection locked="0"/>
    </xf>
    <xf numFmtId="3" fontId="57" fillId="0" borderId="18" xfId="105" applyNumberFormat="1" applyFont="1" applyFill="1" applyBorder="1" applyAlignment="1" applyProtection="1">
      <alignment horizontal="right"/>
      <protection locked="0"/>
    </xf>
    <xf numFmtId="3" fontId="57" fillId="0" borderId="48" xfId="105" applyNumberFormat="1" applyFont="1" applyFill="1" applyBorder="1" applyAlignment="1" applyProtection="1">
      <alignment horizontal="right"/>
      <protection locked="0"/>
    </xf>
    <xf numFmtId="3" fontId="57" fillId="0" borderId="24" xfId="105" applyNumberFormat="1" applyFont="1" applyFill="1" applyBorder="1" applyAlignment="1" applyProtection="1">
      <alignment horizontal="right"/>
      <protection locked="0"/>
    </xf>
    <xf numFmtId="3" fontId="57" fillId="0" borderId="45" xfId="105" applyNumberFormat="1" applyFont="1" applyFill="1" applyBorder="1" applyAlignment="1" applyProtection="1">
      <alignment horizontal="right"/>
      <protection locked="0"/>
    </xf>
    <xf numFmtId="3" fontId="57" fillId="0" borderId="16" xfId="105" applyNumberFormat="1" applyFont="1" applyFill="1" applyBorder="1" applyAlignment="1" applyProtection="1">
      <alignment horizontal="right"/>
      <protection locked="0"/>
    </xf>
    <xf numFmtId="172" fontId="32" fillId="0" borderId="43" xfId="107" applyNumberFormat="1" applyFont="1" applyFill="1" applyBorder="1" applyAlignment="1" applyProtection="1">
      <alignment horizontal="right" vertical="center"/>
      <protection locked="0"/>
    </xf>
    <xf numFmtId="0" fontId="28" fillId="0" borderId="18" xfId="107" applyFont="1" applyFill="1" applyBorder="1" applyAlignment="1">
      <alignment horizontal="left" vertical="center" indent="1"/>
    </xf>
    <xf numFmtId="168" fontId="13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107" applyFill="1"/>
    <xf numFmtId="3" fontId="57" fillId="0" borderId="18" xfId="105" applyNumberFormat="1" applyFont="1" applyFill="1" applyBorder="1" applyProtection="1">
      <protection locked="0"/>
    </xf>
    <xf numFmtId="3" fontId="57" fillId="0" borderId="43" xfId="105" applyNumberFormat="1" applyFont="1" applyFill="1" applyBorder="1" applyProtection="1">
      <protection locked="0"/>
    </xf>
    <xf numFmtId="0" fontId="25" fillId="0" borderId="0" xfId="107" applyFont="1" applyFill="1" applyAlignment="1">
      <alignment horizontal="center"/>
    </xf>
    <xf numFmtId="0" fontId="17" fillId="0" borderId="0" xfId="107" applyFont="1" applyFill="1" applyAlignment="1">
      <alignment horizontal="right"/>
    </xf>
    <xf numFmtId="0" fontId="11" fillId="0" borderId="10" xfId="107" applyFont="1" applyFill="1" applyBorder="1" applyAlignment="1">
      <alignment horizontal="center" vertical="center" wrapText="1"/>
    </xf>
    <xf numFmtId="0" fontId="25" fillId="0" borderId="11" xfId="107" applyFont="1" applyFill="1" applyBorder="1" applyAlignment="1">
      <alignment horizontal="center" vertical="center"/>
    </xf>
    <xf numFmtId="0" fontId="25" fillId="0" borderId="36" xfId="107" applyFont="1" applyFill="1" applyBorder="1" applyAlignment="1">
      <alignment horizontal="center" vertical="center" wrapText="1"/>
    </xf>
    <xf numFmtId="0" fontId="28" fillId="0" borderId="0" xfId="107" applyFill="1" applyAlignment="1">
      <alignment horizontal="center"/>
    </xf>
    <xf numFmtId="0" fontId="28" fillId="0" borderId="17" xfId="107" applyFill="1" applyBorder="1" applyAlignment="1">
      <alignment horizontal="center" vertical="center"/>
    </xf>
    <xf numFmtId="172" fontId="33" fillId="0" borderId="43" xfId="107" applyNumberFormat="1" applyFont="1" applyFill="1" applyBorder="1" applyAlignment="1" applyProtection="1">
      <alignment horizontal="right" vertical="center"/>
    </xf>
    <xf numFmtId="0" fontId="28" fillId="0" borderId="15" xfId="107" applyFill="1" applyBorder="1" applyAlignment="1">
      <alignment horizontal="center" vertical="center"/>
    </xf>
    <xf numFmtId="0" fontId="79" fillId="0" borderId="16" xfId="107" applyFont="1" applyFill="1" applyBorder="1" applyAlignment="1">
      <alignment horizontal="left" vertical="center" indent="5"/>
    </xf>
    <xf numFmtId="172" fontId="32" fillId="0" borderId="45" xfId="107" applyNumberFormat="1" applyFont="1" applyFill="1" applyBorder="1" applyAlignment="1" applyProtection="1">
      <alignment horizontal="right" vertical="center"/>
      <protection locked="0"/>
    </xf>
    <xf numFmtId="0" fontId="28" fillId="0" borderId="16" xfId="107" applyFont="1" applyFill="1" applyBorder="1" applyAlignment="1">
      <alignment horizontal="left" vertical="center" indent="1"/>
    </xf>
    <xf numFmtId="172" fontId="33" fillId="0" borderId="62" xfId="107" applyNumberFormat="1" applyFont="1" applyFill="1" applyBorder="1" applyAlignment="1" applyProtection="1">
      <alignment horizontal="right" vertical="center"/>
    </xf>
    <xf numFmtId="0" fontId="79" fillId="0" borderId="28" xfId="107" applyFont="1" applyFill="1" applyBorder="1" applyAlignment="1">
      <alignment horizontal="left" vertical="center" indent="5"/>
    </xf>
    <xf numFmtId="172" fontId="32" fillId="0" borderId="29" xfId="107" applyNumberFormat="1" applyFont="1" applyFill="1" applyBorder="1" applyAlignment="1" applyProtection="1">
      <alignment horizontal="right" vertical="center"/>
      <protection locked="0"/>
    </xf>
    <xf numFmtId="0" fontId="62" fillId="0" borderId="16" xfId="106" applyFont="1" applyBorder="1" applyAlignment="1" applyProtection="1">
      <alignment horizontal="right" vertical="top" wrapText="1"/>
      <protection locked="0"/>
    </xf>
    <xf numFmtId="0" fontId="28" fillId="0" borderId="0" xfId="107" applyFont="1" applyFill="1" applyAlignment="1">
      <alignment horizontal="right"/>
    </xf>
    <xf numFmtId="0" fontId="28" fillId="0" borderId="18" xfId="107" applyFont="1" applyFill="1" applyBorder="1" applyAlignment="1" applyProtection="1">
      <alignment horizontal="left" vertical="center" wrapText="1" indent="1"/>
      <protection locked="0"/>
    </xf>
    <xf numFmtId="0" fontId="28" fillId="0" borderId="21" xfId="107" applyFont="1" applyFill="1" applyBorder="1" applyAlignment="1" applyProtection="1">
      <alignment horizontal="left" vertical="center" wrapText="1" indent="1"/>
      <protection locked="0"/>
    </xf>
    <xf numFmtId="172" fontId="28" fillId="0" borderId="0" xfId="107" applyNumberFormat="1" applyFill="1"/>
    <xf numFmtId="0" fontId="28" fillId="0" borderId="20" xfId="107" applyFont="1" applyFill="1" applyBorder="1" applyAlignment="1">
      <alignment horizontal="center" vertical="center"/>
    </xf>
    <xf numFmtId="0" fontId="28" fillId="0" borderId="15" xfId="107" applyFont="1" applyFill="1" applyBorder="1" applyAlignment="1">
      <alignment horizontal="center" vertical="center"/>
    </xf>
    <xf numFmtId="0" fontId="28" fillId="0" borderId="22" xfId="107" applyFont="1" applyFill="1" applyBorder="1" applyAlignment="1">
      <alignment horizontal="center" vertical="center"/>
    </xf>
    <xf numFmtId="171" fontId="14" fillId="0" borderId="36" xfId="104" applyNumberFormat="1" applyFont="1" applyFill="1" applyBorder="1" applyAlignment="1" applyProtection="1">
      <alignment horizontal="right" vertical="center"/>
    </xf>
    <xf numFmtId="0" fontId="29" fillId="0" borderId="0" xfId="102" applyFont="1" applyFill="1" applyProtection="1"/>
    <xf numFmtId="0" fontId="29" fillId="0" borderId="0" xfId="102" applyFont="1" applyFill="1" applyAlignment="1" applyProtection="1"/>
    <xf numFmtId="0" fontId="29" fillId="0" borderId="0" xfId="102" applyFont="1" applyFill="1" applyAlignment="1" applyProtection="1">
      <alignment horizontal="left" vertical="center" indent="1"/>
    </xf>
    <xf numFmtId="0" fontId="15" fillId="0" borderId="0" xfId="102" applyFont="1" applyFill="1" applyProtection="1"/>
    <xf numFmtId="0" fontId="29" fillId="0" borderId="0" xfId="102" applyFont="1" applyFill="1" applyAlignment="1" applyProtection="1">
      <alignment horizontal="left" indent="1"/>
    </xf>
    <xf numFmtId="0" fontId="105" fillId="0" borderId="0" xfId="0" applyFont="1" applyAlignment="1">
      <alignment horizontal="left" indent="2"/>
    </xf>
    <xf numFmtId="0" fontId="29" fillId="0" borderId="0" xfId="102" applyFont="1" applyFill="1" applyAlignment="1" applyProtection="1">
      <alignment horizontal="left" indent="2"/>
    </xf>
    <xf numFmtId="0" fontId="14" fillId="0" borderId="35" xfId="102" applyFont="1" applyFill="1" applyBorder="1" applyAlignment="1" applyProtection="1">
      <alignment vertical="center" wrapText="1"/>
    </xf>
    <xf numFmtId="0" fontId="14" fillId="0" borderId="34" xfId="102" applyFont="1" applyFill="1" applyBorder="1" applyAlignment="1" applyProtection="1">
      <alignment horizontal="left" vertical="center" wrapText="1" indent="1"/>
    </xf>
    <xf numFmtId="168" fontId="14" fillId="0" borderId="35" xfId="102" applyNumberFormat="1" applyFont="1" applyFill="1" applyBorder="1" applyAlignment="1" applyProtection="1">
      <alignment horizontal="right" vertical="center" wrapText="1" indent="1"/>
    </xf>
    <xf numFmtId="0" fontId="29" fillId="0" borderId="16" xfId="102" quotePrefix="1" applyFont="1" applyFill="1" applyBorder="1" applyAlignment="1" applyProtection="1">
      <alignment horizontal="left" vertical="top" wrapText="1" indent="3"/>
    </xf>
    <xf numFmtId="0" fontId="105" fillId="0" borderId="16" xfId="0" quotePrefix="1" applyFont="1" applyBorder="1" applyAlignment="1">
      <alignment horizontal="left" vertical="top" wrapText="1" indent="5"/>
    </xf>
    <xf numFmtId="0" fontId="29" fillId="0" borderId="16" xfId="102" quotePrefix="1" applyFont="1" applyFill="1" applyBorder="1" applyAlignment="1" applyProtection="1">
      <alignment horizontal="left" vertical="top" wrapText="1" indent="5"/>
    </xf>
    <xf numFmtId="0" fontId="29" fillId="0" borderId="28" xfId="102" quotePrefix="1" applyFont="1" applyFill="1" applyBorder="1" applyAlignment="1" applyProtection="1">
      <alignment horizontal="left" vertical="top" wrapText="1" indent="3"/>
    </xf>
    <xf numFmtId="168" fontId="28" fillId="0" borderId="0" xfId="107" applyNumberFormat="1" applyFont="1" applyFill="1" applyAlignment="1" applyProtection="1">
      <alignment horizontal="center" vertical="center" wrapText="1"/>
    </xf>
    <xf numFmtId="168" fontId="28" fillId="0" borderId="57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68" xfId="126" applyNumberFormat="1" applyFont="1" applyFill="1" applyBorder="1" applyAlignment="1" applyProtection="1">
      <alignment vertical="center" wrapText="1"/>
      <protection locked="0"/>
    </xf>
    <xf numFmtId="168" fontId="28" fillId="0" borderId="42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71" xfId="126" applyNumberFormat="1" applyFont="1" applyFill="1" applyBorder="1" applyAlignment="1" applyProtection="1">
      <alignment vertical="center" wrapText="1"/>
      <protection locked="0"/>
    </xf>
    <xf numFmtId="49" fontId="28" fillId="0" borderId="18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18" xfId="117" applyNumberFormat="1" applyFont="1" applyFill="1" applyBorder="1" applyAlignment="1" applyProtection="1">
      <alignment vertical="center" wrapText="1"/>
      <protection locked="0"/>
    </xf>
    <xf numFmtId="0" fontId="13" fillId="0" borderId="42" xfId="102" applyFont="1" applyFill="1" applyBorder="1" applyAlignment="1" applyProtection="1">
      <alignment horizontal="left"/>
      <protection locked="0"/>
    </xf>
    <xf numFmtId="168" fontId="28" fillId="0" borderId="44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49" xfId="126" applyNumberFormat="1" applyFont="1" applyFill="1" applyBorder="1" applyAlignment="1" applyProtection="1">
      <alignment horizontal="left" vertical="center" wrapText="1"/>
      <protection locked="0"/>
    </xf>
    <xf numFmtId="0" fontId="28" fillId="0" borderId="44" xfId="102" applyFont="1" applyFill="1" applyBorder="1" applyAlignment="1" applyProtection="1">
      <alignment horizontal="left"/>
      <protection locked="0"/>
    </xf>
    <xf numFmtId="0" fontId="28" fillId="0" borderId="44" xfId="102" applyFont="1" applyFill="1" applyBorder="1" applyProtection="1">
      <protection locked="0"/>
    </xf>
    <xf numFmtId="168" fontId="28" fillId="0" borderId="59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70" xfId="126" applyNumberFormat="1" applyFont="1" applyFill="1" applyBorder="1" applyAlignment="1" applyProtection="1">
      <alignment vertical="center" wrapText="1"/>
      <protection locked="0"/>
    </xf>
    <xf numFmtId="168" fontId="28" fillId="0" borderId="69" xfId="126" applyNumberFormat="1" applyFont="1" applyFill="1" applyBorder="1" applyAlignment="1" applyProtection="1">
      <alignment vertical="center" wrapText="1"/>
      <protection locked="0"/>
    </xf>
    <xf numFmtId="49" fontId="28" fillId="0" borderId="14" xfId="117" applyNumberFormat="1" applyFont="1" applyFill="1" applyBorder="1" applyAlignment="1" applyProtection="1">
      <alignment horizontal="center" vertical="center" wrapText="1"/>
      <protection locked="0"/>
    </xf>
    <xf numFmtId="168" fontId="28" fillId="0" borderId="14" xfId="117" applyNumberFormat="1" applyFont="1" applyFill="1" applyBorder="1" applyAlignment="1" applyProtection="1">
      <alignment vertical="center" wrapText="1"/>
      <protection locked="0"/>
    </xf>
    <xf numFmtId="168" fontId="28" fillId="0" borderId="60" xfId="126" applyNumberFormat="1" applyFont="1" applyFill="1" applyBorder="1" applyAlignment="1" applyProtection="1">
      <alignment horizontal="left" vertical="center" wrapText="1"/>
      <protection locked="0"/>
    </xf>
    <xf numFmtId="0" fontId="59" fillId="0" borderId="42" xfId="126" applyFont="1" applyFill="1" applyBorder="1" applyAlignment="1">
      <alignment vertical="center"/>
    </xf>
    <xf numFmtId="168" fontId="13" fillId="0" borderId="17" xfId="126" applyNumberFormat="1" applyFont="1" applyFill="1" applyBorder="1" applyAlignment="1" applyProtection="1">
      <alignment vertical="center" wrapText="1"/>
      <protection locked="0"/>
    </xf>
    <xf numFmtId="49" fontId="29" fillId="0" borderId="18" xfId="117" applyNumberFormat="1" applyFont="1" applyFill="1" applyBorder="1" applyAlignment="1" applyProtection="1">
      <alignment horizontal="center" vertical="center" wrapText="1"/>
      <protection locked="0"/>
    </xf>
    <xf numFmtId="168" fontId="13" fillId="0" borderId="18" xfId="117" applyNumberFormat="1" applyFont="1" applyFill="1" applyBorder="1" applyAlignment="1" applyProtection="1">
      <alignment vertical="center" wrapText="1"/>
      <protection locked="0"/>
    </xf>
    <xf numFmtId="0" fontId="84" fillId="0" borderId="42" xfId="126" applyFont="1" applyFill="1" applyBorder="1" applyAlignment="1">
      <alignment vertical="center"/>
    </xf>
    <xf numFmtId="168" fontId="13" fillId="0" borderId="15" xfId="126" applyNumberFormat="1" applyFont="1" applyFill="1" applyBorder="1" applyAlignment="1" applyProtection="1">
      <alignment vertical="center" wrapText="1"/>
      <protection locked="0"/>
    </xf>
    <xf numFmtId="49" fontId="29" fillId="0" borderId="16" xfId="117" applyNumberFormat="1" applyFont="1" applyFill="1" applyBorder="1" applyAlignment="1" applyProtection="1">
      <alignment horizontal="center" vertical="center" wrapText="1"/>
      <protection locked="0"/>
    </xf>
    <xf numFmtId="168" fontId="13" fillId="0" borderId="16" xfId="117" applyNumberFormat="1" applyFont="1" applyFill="1" applyBorder="1" applyAlignment="1" applyProtection="1">
      <alignment vertical="center" wrapText="1"/>
      <protection locked="0"/>
    </xf>
    <xf numFmtId="0" fontId="84" fillId="0" borderId="42" xfId="126" applyFont="1" applyFill="1" applyBorder="1" applyAlignment="1">
      <alignment vertical="center" wrapText="1"/>
    </xf>
    <xf numFmtId="168" fontId="29" fillId="0" borderId="17" xfId="126" applyNumberFormat="1" applyFont="1" applyFill="1" applyBorder="1" applyAlignment="1" applyProtection="1">
      <alignment vertical="center" wrapText="1"/>
      <protection locked="0"/>
    </xf>
    <xf numFmtId="168" fontId="29" fillId="0" borderId="16" xfId="117" applyNumberFormat="1" applyFont="1" applyFill="1" applyBorder="1" applyAlignment="1" applyProtection="1">
      <alignment vertical="center" wrapText="1"/>
      <protection locked="0"/>
    </xf>
    <xf numFmtId="0" fontId="84" fillId="0" borderId="54" xfId="126" applyFont="1" applyFill="1" applyBorder="1" applyAlignment="1">
      <alignment vertical="center"/>
    </xf>
    <xf numFmtId="168" fontId="29" fillId="0" borderId="34" xfId="126" applyNumberFormat="1" applyFont="1" applyFill="1" applyBorder="1" applyAlignment="1" applyProtection="1">
      <alignment vertical="center" wrapText="1"/>
      <protection locked="0"/>
    </xf>
    <xf numFmtId="49" fontId="29" fillId="0" borderId="28" xfId="117" applyNumberFormat="1" applyFont="1" applyFill="1" applyBorder="1" applyAlignment="1" applyProtection="1">
      <alignment horizontal="center" vertical="center" wrapText="1"/>
      <protection locked="0"/>
    </xf>
    <xf numFmtId="168" fontId="29" fillId="0" borderId="28" xfId="117" applyNumberFormat="1" applyFont="1" applyFill="1" applyBorder="1" applyAlignment="1" applyProtection="1">
      <alignment vertical="center" wrapText="1"/>
      <protection locked="0"/>
    </xf>
    <xf numFmtId="168" fontId="53" fillId="0" borderId="27" xfId="107" applyNumberFormat="1" applyFont="1" applyFill="1" applyBorder="1" applyAlignment="1" applyProtection="1">
      <alignment wrapText="1"/>
    </xf>
    <xf numFmtId="168" fontId="53" fillId="0" borderId="0" xfId="107" applyNumberFormat="1" applyFont="1" applyFill="1" applyBorder="1" applyAlignment="1" applyProtection="1">
      <alignment wrapText="1"/>
    </xf>
    <xf numFmtId="0" fontId="106" fillId="0" borderId="16" xfId="126" quotePrefix="1" applyFont="1" applyFill="1" applyBorder="1" applyAlignment="1">
      <alignment vertical="center" wrapText="1"/>
    </xf>
    <xf numFmtId="3" fontId="106" fillId="0" borderId="16" xfId="126" applyNumberFormat="1" applyFont="1" applyFill="1" applyBorder="1" applyAlignment="1">
      <alignment vertical="center"/>
    </xf>
    <xf numFmtId="3" fontId="106" fillId="0" borderId="80" xfId="126" applyNumberFormat="1" applyFont="1" applyFill="1" applyBorder="1" applyAlignment="1">
      <alignment vertical="center"/>
    </xf>
    <xf numFmtId="3" fontId="107" fillId="0" borderId="16" xfId="126" applyNumberFormat="1" applyFont="1" applyFill="1" applyBorder="1" applyAlignment="1">
      <alignment vertical="center"/>
    </xf>
    <xf numFmtId="0" fontId="106" fillId="0" borderId="16" xfId="126" quotePrefix="1" applyFont="1" applyFill="1" applyBorder="1" applyAlignment="1">
      <alignment vertical="center"/>
    </xf>
    <xf numFmtId="0" fontId="10" fillId="25" borderId="15" xfId="102" quotePrefix="1" applyFont="1" applyFill="1" applyBorder="1" applyAlignment="1" applyProtection="1">
      <alignment vertical="center"/>
      <protection locked="0"/>
    </xf>
    <xf numFmtId="0" fontId="28" fillId="0" borderId="15" xfId="102" quotePrefix="1" applyFont="1" applyFill="1" applyBorder="1" applyAlignment="1" applyProtection="1">
      <alignment vertical="center" wrapText="1"/>
      <protection locked="0"/>
    </xf>
    <xf numFmtId="0" fontId="28" fillId="0" borderId="15" xfId="102" quotePrefix="1" applyFont="1" applyFill="1" applyBorder="1" applyAlignment="1" applyProtection="1">
      <alignment horizontal="left" vertical="center" wrapText="1"/>
      <protection locked="0"/>
    </xf>
    <xf numFmtId="0" fontId="9" fillId="0" borderId="15" xfId="102" quotePrefix="1" applyFont="1" applyFill="1" applyBorder="1" applyAlignment="1" applyProtection="1">
      <alignment vertical="center" wrapText="1"/>
      <protection locked="0"/>
    </xf>
    <xf numFmtId="0" fontId="9" fillId="0" borderId="15" xfId="102" quotePrefix="1" applyFont="1" applyFill="1" applyBorder="1" applyAlignment="1" applyProtection="1">
      <alignment vertical="center"/>
      <protection locked="0"/>
    </xf>
    <xf numFmtId="0" fontId="28" fillId="0" borderId="15" xfId="102" quotePrefix="1" applyFont="1" applyFill="1" applyBorder="1" applyAlignment="1" applyProtection="1">
      <alignment vertical="center"/>
      <protection locked="0"/>
    </xf>
    <xf numFmtId="0" fontId="92" fillId="0" borderId="15" xfId="102" quotePrefix="1" applyFont="1" applyFill="1" applyBorder="1" applyAlignment="1" applyProtection="1">
      <alignment vertical="center"/>
      <protection locked="0"/>
    </xf>
    <xf numFmtId="168" fontId="92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168" fontId="28" fillId="0" borderId="0" xfId="107" applyNumberFormat="1" applyFill="1" applyBorder="1" applyAlignment="1">
      <alignment vertical="center" wrapText="1"/>
    </xf>
    <xf numFmtId="168" fontId="11" fillId="0" borderId="0" xfId="107" applyNumberFormat="1" applyFont="1" applyFill="1" applyBorder="1" applyAlignment="1">
      <alignment horizontal="center" vertical="center" wrapText="1"/>
    </xf>
    <xf numFmtId="168" fontId="10" fillId="25" borderId="41" xfId="126" applyNumberFormat="1" applyFont="1" applyFill="1" applyBorder="1" applyAlignment="1" applyProtection="1">
      <alignment horizontal="left" vertical="center" wrapText="1"/>
      <protection locked="0"/>
    </xf>
    <xf numFmtId="168" fontId="10" fillId="25" borderId="10" xfId="126" applyNumberFormat="1" applyFont="1" applyFill="1" applyBorder="1" applyAlignment="1" applyProtection="1">
      <alignment vertical="center" wrapText="1"/>
      <protection locked="0"/>
    </xf>
    <xf numFmtId="168" fontId="10" fillId="25" borderId="41" xfId="126" applyNumberFormat="1" applyFont="1" applyFill="1" applyBorder="1" applyAlignment="1" applyProtection="1">
      <alignment vertical="center" wrapText="1"/>
      <protection locked="0"/>
    </xf>
    <xf numFmtId="168" fontId="22" fillId="25" borderId="10" xfId="107" applyNumberFormat="1" applyFont="1" applyFill="1" applyBorder="1" applyAlignment="1" applyProtection="1">
      <alignment horizontal="left" vertical="center" wrapText="1"/>
    </xf>
    <xf numFmtId="168" fontId="14" fillId="25" borderId="11" xfId="107" applyNumberFormat="1" applyFont="1" applyFill="1" applyBorder="1" applyAlignment="1" applyProtection="1">
      <alignment vertical="center" wrapText="1"/>
    </xf>
    <xf numFmtId="168" fontId="10" fillId="25" borderId="88" xfId="126" applyNumberFormat="1" applyFont="1" applyFill="1" applyBorder="1" applyAlignment="1" applyProtection="1">
      <alignment vertical="center" wrapText="1"/>
      <protection locked="0"/>
    </xf>
    <xf numFmtId="0" fontId="103" fillId="0" borderId="0" xfId="182" applyFont="1" applyAlignment="1">
      <alignment horizontal="center" vertical="center"/>
    </xf>
    <xf numFmtId="0" fontId="1" fillId="0" borderId="0" xfId="182" applyAlignment="1">
      <alignment vertical="center"/>
    </xf>
    <xf numFmtId="174" fontId="1" fillId="0" borderId="0" xfId="182" applyNumberFormat="1" applyAlignment="1">
      <alignment vertical="center"/>
    </xf>
    <xf numFmtId="0" fontId="1" fillId="0" borderId="0" xfId="182"/>
    <xf numFmtId="0" fontId="103" fillId="0" borderId="20" xfId="182" applyFont="1" applyBorder="1" applyAlignment="1">
      <alignment horizontal="center" vertical="center"/>
    </xf>
    <xf numFmtId="0" fontId="103" fillId="0" borderId="21" xfId="182" applyFont="1" applyBorder="1" applyAlignment="1">
      <alignment horizontal="center" vertical="center"/>
    </xf>
    <xf numFmtId="174" fontId="103" fillId="0" borderId="21" xfId="182" applyNumberFormat="1" applyFont="1" applyBorder="1" applyAlignment="1">
      <alignment horizontal="center" vertical="center"/>
    </xf>
    <xf numFmtId="174" fontId="103" fillId="0" borderId="38" xfId="182" applyNumberFormat="1" applyFont="1" applyBorder="1" applyAlignment="1">
      <alignment horizontal="center" vertical="center"/>
    </xf>
    <xf numFmtId="174" fontId="103" fillId="0" borderId="16" xfId="182" applyNumberFormat="1" applyFont="1" applyBorder="1" applyAlignment="1">
      <alignment horizontal="center" vertical="center" wrapText="1"/>
    </xf>
    <xf numFmtId="174" fontId="103" fillId="0" borderId="16" xfId="182" applyNumberFormat="1" applyFont="1" applyFill="1" applyBorder="1" applyAlignment="1">
      <alignment horizontal="center" vertical="center" wrapText="1"/>
    </xf>
    <xf numFmtId="0" fontId="103" fillId="0" borderId="15" xfId="182" applyFont="1" applyBorder="1" applyAlignment="1">
      <alignment horizontal="center" vertical="center"/>
    </xf>
    <xf numFmtId="0" fontId="1" fillId="0" borderId="16" xfId="182" applyBorder="1" applyAlignment="1">
      <alignment vertical="center"/>
    </xf>
    <xf numFmtId="0" fontId="1" fillId="0" borderId="16" xfId="182" applyBorder="1" applyAlignment="1">
      <alignment vertical="center" wrapText="1"/>
    </xf>
    <xf numFmtId="14" fontId="1" fillId="0" borderId="16" xfId="182" applyNumberFormat="1" applyBorder="1" applyAlignment="1">
      <alignment horizontal="center" vertical="center"/>
    </xf>
    <xf numFmtId="174" fontId="1" fillId="0" borderId="16" xfId="182" applyNumberFormat="1" applyBorder="1" applyAlignment="1">
      <alignment vertical="center"/>
    </xf>
    <xf numFmtId="174" fontId="1" fillId="0" borderId="32" xfId="182" applyNumberFormat="1" applyBorder="1" applyAlignment="1">
      <alignment vertical="center"/>
    </xf>
    <xf numFmtId="174" fontId="1" fillId="0" borderId="16" xfId="182" applyNumberFormat="1" applyBorder="1" applyAlignment="1">
      <alignment horizontal="center" vertical="center"/>
    </xf>
    <xf numFmtId="14" fontId="1" fillId="0" borderId="16" xfId="182" applyNumberFormat="1" applyFont="1" applyBorder="1" applyAlignment="1">
      <alignment horizontal="center" vertical="center"/>
    </xf>
    <xf numFmtId="0" fontId="1" fillId="0" borderId="16" xfId="182" applyBorder="1" applyAlignment="1">
      <alignment horizontal="center" vertical="center" wrapText="1"/>
    </xf>
    <xf numFmtId="174" fontId="1" fillId="24" borderId="16" xfId="182" applyNumberFormat="1" applyFill="1" applyBorder="1" applyAlignment="1">
      <alignment vertical="center"/>
    </xf>
    <xf numFmtId="0" fontId="103" fillId="0" borderId="22" xfId="182" applyFont="1" applyBorder="1" applyAlignment="1">
      <alignment horizontal="center" vertical="center"/>
    </xf>
    <xf numFmtId="0" fontId="1" fillId="0" borderId="28" xfId="182" applyBorder="1" applyAlignment="1">
      <alignment vertical="center"/>
    </xf>
    <xf numFmtId="0" fontId="1" fillId="0" borderId="28" xfId="182" applyBorder="1" applyAlignment="1">
      <alignment vertical="center" wrapText="1"/>
    </xf>
    <xf numFmtId="14" fontId="1" fillId="0" borderId="28" xfId="182" applyNumberFormat="1" applyBorder="1" applyAlignment="1">
      <alignment horizontal="center" vertical="center"/>
    </xf>
    <xf numFmtId="174" fontId="1" fillId="0" borderId="28" xfId="182" applyNumberFormat="1" applyBorder="1" applyAlignment="1">
      <alignment vertical="center"/>
    </xf>
    <xf numFmtId="174" fontId="1" fillId="0" borderId="28" xfId="182" applyNumberFormat="1" applyBorder="1" applyAlignment="1">
      <alignment horizontal="center" vertical="center"/>
    </xf>
    <xf numFmtId="174" fontId="1" fillId="0" borderId="39" xfId="182" applyNumberFormat="1" applyBorder="1" applyAlignment="1">
      <alignment vertical="center"/>
    </xf>
    <xf numFmtId="174" fontId="103" fillId="0" borderId="0" xfId="182" applyNumberFormat="1" applyFont="1" applyAlignment="1">
      <alignment vertical="center"/>
    </xf>
    <xf numFmtId="4" fontId="11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5" xfId="107" applyNumberFormat="1" applyFont="1" applyFill="1" applyBorder="1" applyAlignment="1" applyProtection="1">
      <alignment horizontal="right" vertical="center" wrapText="1" indent="1"/>
      <protection locked="0"/>
    </xf>
    <xf numFmtId="4" fontId="28" fillId="0" borderId="89" xfId="107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1" xfId="107" applyFont="1" applyFill="1" applyBorder="1" applyAlignment="1" applyProtection="1">
      <alignment vertical="center" wrapText="1"/>
    </xf>
    <xf numFmtId="3" fontId="28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4" fontId="11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" fontId="28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" fontId="28" fillId="0" borderId="64" xfId="107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0" xfId="107" applyFont="1" applyFill="1" applyBorder="1" applyAlignment="1" applyProtection="1">
      <alignment horizontal="left" vertical="center"/>
    </xf>
    <xf numFmtId="0" fontId="55" fillId="0" borderId="0" xfId="102" applyFont="1" applyFill="1" applyAlignment="1" applyProtection="1">
      <alignment horizontal="center"/>
    </xf>
    <xf numFmtId="168" fontId="27" fillId="0" borderId="0" xfId="102" applyNumberFormat="1" applyFont="1" applyFill="1" applyBorder="1" applyAlignment="1" applyProtection="1">
      <alignment horizontal="center" vertical="center"/>
    </xf>
    <xf numFmtId="0" fontId="22" fillId="0" borderId="20" xfId="102" applyFont="1" applyFill="1" applyBorder="1" applyAlignment="1" applyProtection="1">
      <alignment horizontal="center" vertical="center" wrapText="1"/>
    </xf>
    <xf numFmtId="0" fontId="22" fillId="0" borderId="22" xfId="102" applyFont="1" applyFill="1" applyBorder="1" applyAlignment="1" applyProtection="1">
      <alignment horizontal="center" vertical="center" wrapText="1"/>
    </xf>
    <xf numFmtId="0" fontId="22" fillId="0" borderId="21" xfId="102" applyFont="1" applyFill="1" applyBorder="1" applyAlignment="1" applyProtection="1">
      <alignment horizontal="center" vertical="center" wrapText="1"/>
    </xf>
    <xf numFmtId="0" fontId="22" fillId="0" borderId="28" xfId="102" applyFont="1" applyFill="1" applyBorder="1" applyAlignment="1" applyProtection="1">
      <alignment horizontal="center" vertical="center" wrapText="1"/>
    </xf>
    <xf numFmtId="168" fontId="33" fillId="0" borderId="21" xfId="102" applyNumberFormat="1" applyFont="1" applyFill="1" applyBorder="1" applyAlignment="1" applyProtection="1">
      <alignment horizontal="center" vertical="center"/>
    </xf>
    <xf numFmtId="168" fontId="33" fillId="0" borderId="62" xfId="102" applyNumberFormat="1" applyFont="1" applyFill="1" applyBorder="1" applyAlignment="1" applyProtection="1">
      <alignment horizontal="center" vertical="center"/>
    </xf>
    <xf numFmtId="168" fontId="33" fillId="0" borderId="56" xfId="107" applyNumberFormat="1" applyFont="1" applyFill="1" applyBorder="1" applyAlignment="1" applyProtection="1">
      <alignment horizontal="center" vertical="center" wrapText="1"/>
    </xf>
    <xf numFmtId="168" fontId="33" fillId="0" borderId="54" xfId="107" applyNumberFormat="1" applyFont="1" applyFill="1" applyBorder="1" applyAlignment="1" applyProtection="1">
      <alignment horizontal="center" vertical="center" wrapText="1"/>
    </xf>
    <xf numFmtId="168" fontId="33" fillId="0" borderId="57" xfId="107" applyNumberFormat="1" applyFont="1" applyFill="1" applyBorder="1" applyAlignment="1" applyProtection="1">
      <alignment horizontal="center" vertical="center" wrapText="1"/>
    </xf>
    <xf numFmtId="168" fontId="33" fillId="0" borderId="60" xfId="107" applyNumberFormat="1" applyFont="1" applyFill="1" applyBorder="1" applyAlignment="1" applyProtection="1">
      <alignment horizontal="center" vertical="center" wrapText="1"/>
    </xf>
    <xf numFmtId="168" fontId="55" fillId="0" borderId="0" xfId="107" applyNumberFormat="1" applyFont="1" applyFill="1" applyAlignment="1">
      <alignment horizontal="center" vertical="center" wrapText="1"/>
    </xf>
    <xf numFmtId="168" fontId="55" fillId="0" borderId="0" xfId="107" applyNumberFormat="1" applyFont="1" applyFill="1" applyBorder="1" applyAlignment="1" applyProtection="1">
      <alignment horizontal="center" vertical="center" wrapText="1"/>
    </xf>
    <xf numFmtId="168" fontId="101" fillId="0" borderId="53" xfId="117" applyNumberFormat="1" applyFont="1" applyFill="1" applyBorder="1" applyAlignment="1" applyProtection="1">
      <alignment horizontal="center" vertical="center" wrapText="1"/>
      <protection locked="0"/>
    </xf>
    <xf numFmtId="168" fontId="101" fillId="0" borderId="27" xfId="117" applyNumberFormat="1" applyFont="1" applyFill="1" applyBorder="1" applyAlignment="1" applyProtection="1">
      <alignment horizontal="center" vertical="center" wrapText="1"/>
      <protection locked="0"/>
    </xf>
    <xf numFmtId="168" fontId="101" fillId="0" borderId="64" xfId="117" applyNumberFormat="1" applyFont="1" applyFill="1" applyBorder="1" applyAlignment="1" applyProtection="1">
      <alignment horizontal="center" vertical="center" wrapText="1"/>
      <protection locked="0"/>
    </xf>
    <xf numFmtId="168" fontId="55" fillId="0" borderId="0" xfId="117" applyNumberFormat="1" applyFont="1" applyFill="1" applyAlignment="1">
      <alignment horizontal="center" vertical="center" wrapText="1"/>
    </xf>
    <xf numFmtId="168" fontId="101" fillId="0" borderId="84" xfId="117" applyNumberFormat="1" applyFont="1" applyFill="1" applyBorder="1" applyAlignment="1" applyProtection="1">
      <alignment horizontal="center" vertical="center" wrapText="1"/>
      <protection locked="0"/>
    </xf>
    <xf numFmtId="168" fontId="101" fillId="0" borderId="61" xfId="117" applyNumberFormat="1" applyFont="1" applyFill="1" applyBorder="1" applyAlignment="1" applyProtection="1">
      <alignment horizontal="center" vertical="center" wrapText="1"/>
      <protection locked="0"/>
    </xf>
    <xf numFmtId="168" fontId="101" fillId="0" borderId="37" xfId="117" applyNumberFormat="1" applyFont="1" applyFill="1" applyBorder="1" applyAlignment="1" applyProtection="1">
      <alignment horizontal="center" vertical="center" wrapText="1"/>
      <protection locked="0"/>
    </xf>
    <xf numFmtId="0" fontId="104" fillId="0" borderId="0" xfId="182" applyFont="1" applyAlignment="1">
      <alignment horizontal="center" vertical="center"/>
    </xf>
    <xf numFmtId="0" fontId="103" fillId="0" borderId="15" xfId="182" applyFont="1" applyBorder="1" applyAlignment="1">
      <alignment horizontal="center" vertical="center" wrapText="1"/>
    </xf>
    <xf numFmtId="0" fontId="103" fillId="0" borderId="16" xfId="182" applyFont="1" applyBorder="1" applyAlignment="1">
      <alignment horizontal="center" vertical="center" wrapText="1"/>
    </xf>
    <xf numFmtId="174" fontId="103" fillId="0" borderId="16" xfId="182" applyNumberFormat="1" applyFont="1" applyBorder="1" applyAlignment="1">
      <alignment horizontal="center" vertical="center" wrapText="1"/>
    </xf>
    <xf numFmtId="174" fontId="103" fillId="0" borderId="16" xfId="182" applyNumberFormat="1" applyFont="1" applyBorder="1" applyAlignment="1">
      <alignment horizontal="center" vertical="center"/>
    </xf>
    <xf numFmtId="174" fontId="103" fillId="0" borderId="32" xfId="182" applyNumberFormat="1" applyFont="1" applyBorder="1" applyAlignment="1">
      <alignment horizontal="center" vertical="center" wrapText="1"/>
    </xf>
    <xf numFmtId="0" fontId="11" fillId="0" borderId="26" xfId="107" applyFont="1" applyFill="1" applyBorder="1" applyAlignment="1" applyProtection="1">
      <alignment horizontal="left" vertical="center"/>
    </xf>
    <xf numFmtId="0" fontId="11" fillId="0" borderId="40" xfId="107" applyFont="1" applyFill="1" applyBorder="1" applyAlignment="1" applyProtection="1">
      <alignment horizontal="left" vertical="center"/>
    </xf>
    <xf numFmtId="0" fontId="28" fillId="0" borderId="53" xfId="107" applyFont="1" applyFill="1" applyBorder="1" applyAlignment="1" applyProtection="1">
      <alignment horizontal="left" vertical="center"/>
    </xf>
    <xf numFmtId="0" fontId="28" fillId="0" borderId="89" xfId="107" applyFont="1" applyFill="1" applyBorder="1" applyAlignment="1" applyProtection="1">
      <alignment horizontal="left" vertical="center"/>
    </xf>
    <xf numFmtId="0" fontId="22" fillId="0" borderId="26" xfId="107" applyFont="1" applyFill="1" applyBorder="1" applyAlignment="1" applyProtection="1">
      <alignment horizontal="center" vertical="center" wrapText="1"/>
    </xf>
    <xf numFmtId="0" fontId="22" fillId="0" borderId="82" xfId="107" applyFont="1" applyFill="1" applyBorder="1" applyAlignment="1" applyProtection="1">
      <alignment horizontal="center" vertical="center" wrapText="1"/>
    </xf>
    <xf numFmtId="0" fontId="22" fillId="0" borderId="30" xfId="107" applyFont="1" applyFill="1" applyBorder="1" applyAlignment="1" applyProtection="1">
      <alignment horizontal="center" vertical="center" wrapText="1"/>
    </xf>
    <xf numFmtId="0" fontId="22" fillId="0" borderId="73" xfId="107" applyFont="1" applyFill="1" applyBorder="1" applyAlignment="1" applyProtection="1">
      <alignment horizontal="center" vertical="center"/>
      <protection locked="0"/>
    </xf>
    <xf numFmtId="0" fontId="22" fillId="0" borderId="74" xfId="107" applyFont="1" applyFill="1" applyBorder="1" applyAlignment="1" applyProtection="1">
      <alignment horizontal="center" vertical="center"/>
      <protection locked="0"/>
    </xf>
    <xf numFmtId="0" fontId="22" fillId="0" borderId="38" xfId="107" applyFont="1" applyFill="1" applyBorder="1" applyAlignment="1" applyProtection="1">
      <alignment horizontal="center" vertical="center"/>
      <protection locked="0"/>
    </xf>
    <xf numFmtId="0" fontId="22" fillId="0" borderId="75" xfId="107" applyFont="1" applyFill="1" applyBorder="1" applyAlignment="1" applyProtection="1">
      <alignment horizontal="center" vertical="center"/>
    </xf>
    <xf numFmtId="0" fontId="22" fillId="0" borderId="83" xfId="107" applyFont="1" applyFill="1" applyBorder="1" applyAlignment="1" applyProtection="1">
      <alignment horizontal="center" vertical="center"/>
    </xf>
    <xf numFmtId="0" fontId="22" fillId="0" borderId="39" xfId="107" applyFont="1" applyFill="1" applyBorder="1" applyAlignment="1" applyProtection="1">
      <alignment horizontal="center" vertical="center"/>
    </xf>
    <xf numFmtId="0" fontId="22" fillId="0" borderId="83" xfId="107" quotePrefix="1" applyFont="1" applyFill="1" applyBorder="1" applyAlignment="1" applyProtection="1">
      <alignment horizontal="center" vertical="center"/>
    </xf>
    <xf numFmtId="0" fontId="22" fillId="0" borderId="39" xfId="107" quotePrefix="1" applyFont="1" applyFill="1" applyBorder="1" applyAlignment="1" applyProtection="1">
      <alignment horizontal="center" vertical="center"/>
    </xf>
    <xf numFmtId="0" fontId="10" fillId="0" borderId="63" xfId="107" applyFont="1" applyFill="1" applyBorder="1" applyAlignment="1" applyProtection="1">
      <alignment horizontal="left" vertical="center" wrapText="1"/>
    </xf>
    <xf numFmtId="0" fontId="10" fillId="0" borderId="72" xfId="107" applyFont="1" applyFill="1" applyBorder="1" applyAlignment="1" applyProtection="1">
      <alignment horizontal="left" vertical="center" wrapText="1"/>
    </xf>
    <xf numFmtId="0" fontId="10" fillId="0" borderId="58" xfId="107" applyFont="1" applyFill="1" applyBorder="1" applyAlignment="1" applyProtection="1">
      <alignment horizontal="left" vertical="center" wrapText="1"/>
    </xf>
    <xf numFmtId="0" fontId="10" fillId="0" borderId="23" xfId="107" applyFont="1" applyFill="1" applyBorder="1" applyAlignment="1" applyProtection="1">
      <alignment horizontal="left" vertical="center" wrapText="1"/>
    </xf>
    <xf numFmtId="0" fontId="11" fillId="0" borderId="15" xfId="107" applyFont="1" applyFill="1" applyBorder="1" applyAlignment="1" applyProtection="1">
      <alignment horizontal="left" vertical="center" wrapText="1"/>
    </xf>
    <xf numFmtId="0" fontId="11" fillId="0" borderId="16" xfId="107" applyFont="1" applyFill="1" applyBorder="1" applyAlignment="1" applyProtection="1">
      <alignment horizontal="left" vertical="center" wrapText="1"/>
    </xf>
    <xf numFmtId="0" fontId="33" fillId="0" borderId="11" xfId="107" applyFont="1" applyFill="1" applyBorder="1" applyAlignment="1" applyProtection="1">
      <alignment horizontal="center" vertical="center" wrapText="1"/>
    </xf>
    <xf numFmtId="0" fontId="33" fillId="0" borderId="36" xfId="107" applyFont="1" applyFill="1" applyBorder="1" applyAlignment="1" applyProtection="1">
      <alignment horizontal="center" vertical="center" wrapText="1"/>
    </xf>
    <xf numFmtId="0" fontId="22" fillId="0" borderId="26" xfId="107" applyFont="1" applyFill="1" applyBorder="1" applyAlignment="1" applyProtection="1">
      <alignment horizontal="left" vertical="center" wrapText="1" indent="1"/>
    </xf>
    <xf numFmtId="0" fontId="22" fillId="0" borderId="40" xfId="107" applyFont="1" applyFill="1" applyBorder="1" applyAlignment="1" applyProtection="1">
      <alignment horizontal="left" vertical="center" wrapText="1" indent="1"/>
    </xf>
    <xf numFmtId="0" fontId="22" fillId="0" borderId="12" xfId="107" applyFont="1" applyFill="1" applyBorder="1" applyAlignment="1" applyProtection="1">
      <alignment horizontal="center" vertical="center" wrapText="1"/>
    </xf>
    <xf numFmtId="0" fontId="22" fillId="0" borderId="34" xfId="107" applyFont="1" applyFill="1" applyBorder="1" applyAlignment="1" applyProtection="1">
      <alignment horizontal="center" vertical="center" wrapText="1"/>
    </xf>
    <xf numFmtId="0" fontId="22" fillId="0" borderId="25" xfId="107" applyFont="1" applyFill="1" applyBorder="1" applyAlignment="1" applyProtection="1">
      <alignment horizontal="center" vertical="center" wrapText="1"/>
    </xf>
    <xf numFmtId="0" fontId="22" fillId="0" borderId="35" xfId="107" applyFont="1" applyFill="1" applyBorder="1" applyAlignment="1" applyProtection="1">
      <alignment horizontal="center" vertical="center" wrapText="1"/>
    </xf>
    <xf numFmtId="168" fontId="22" fillId="0" borderId="56" xfId="107" applyNumberFormat="1" applyFont="1" applyFill="1" applyBorder="1" applyAlignment="1" applyProtection="1">
      <alignment horizontal="center" vertical="center" wrapText="1"/>
    </xf>
    <xf numFmtId="168" fontId="22" fillId="0" borderId="54" xfId="107" applyNumberFormat="1" applyFont="1" applyFill="1" applyBorder="1" applyAlignment="1" applyProtection="1">
      <alignment horizontal="center" vertical="center" wrapText="1"/>
    </xf>
    <xf numFmtId="168" fontId="55" fillId="0" borderId="0" xfId="107" applyNumberFormat="1" applyFont="1" applyFill="1" applyAlignment="1">
      <alignment horizontal="left" vertical="center" wrapText="1"/>
    </xf>
    <xf numFmtId="168" fontId="28" fillId="0" borderId="27" xfId="107" applyNumberFormat="1" applyFont="1" applyFill="1" applyBorder="1" applyAlignment="1" applyProtection="1">
      <alignment horizontal="center" vertical="center" wrapText="1"/>
      <protection locked="0"/>
    </xf>
    <xf numFmtId="168" fontId="22" fillId="0" borderId="12" xfId="107" applyNumberFormat="1" applyFont="1" applyFill="1" applyBorder="1" applyAlignment="1" applyProtection="1">
      <alignment horizontal="center" vertical="center" wrapText="1"/>
    </xf>
    <xf numFmtId="168" fontId="22" fillId="0" borderId="34" xfId="107" applyNumberFormat="1" applyFont="1" applyFill="1" applyBorder="1" applyAlignment="1" applyProtection="1">
      <alignment horizontal="center" vertical="center" wrapText="1"/>
    </xf>
    <xf numFmtId="168" fontId="22" fillId="0" borderId="25" xfId="107" applyNumberFormat="1" applyFont="1" applyFill="1" applyBorder="1" applyAlignment="1" applyProtection="1">
      <alignment horizontal="center" vertical="center" wrapText="1"/>
    </xf>
    <xf numFmtId="168" fontId="22" fillId="0" borderId="35" xfId="107" applyNumberFormat="1" applyFont="1" applyFill="1" applyBorder="1" applyAlignment="1" applyProtection="1">
      <alignment horizontal="center" vertical="center"/>
    </xf>
    <xf numFmtId="168" fontId="22" fillId="0" borderId="35" xfId="107" applyNumberFormat="1" applyFont="1" applyFill="1" applyBorder="1" applyAlignment="1" applyProtection="1">
      <alignment horizontal="center" vertical="center" wrapText="1"/>
    </xf>
    <xf numFmtId="168" fontId="24" fillId="0" borderId="0" xfId="107" applyNumberFormat="1" applyFont="1" applyFill="1" applyAlignment="1">
      <alignment horizontal="center" textRotation="180" wrapText="1"/>
    </xf>
    <xf numFmtId="0" fontId="81" fillId="0" borderId="27" xfId="107" applyFont="1" applyFill="1" applyBorder="1" applyAlignment="1">
      <alignment horizontal="center"/>
    </xf>
    <xf numFmtId="0" fontId="31" fillId="0" borderId="27" xfId="107" applyFont="1" applyFill="1" applyBorder="1" applyAlignment="1">
      <alignment horizontal="right"/>
    </xf>
    <xf numFmtId="0" fontId="22" fillId="0" borderId="84" xfId="107" applyFont="1" applyFill="1" applyBorder="1" applyAlignment="1">
      <alignment horizontal="center" vertical="center" wrapText="1"/>
    </xf>
    <xf numFmtId="0" fontId="22" fillId="0" borderId="53" xfId="107" applyFont="1" applyFill="1" applyBorder="1" applyAlignment="1">
      <alignment horizontal="center" vertical="center" wrapText="1"/>
    </xf>
    <xf numFmtId="0" fontId="22" fillId="0" borderId="25" xfId="107" applyFont="1" applyFill="1" applyBorder="1" applyAlignment="1">
      <alignment horizontal="center" vertical="center" wrapText="1"/>
    </xf>
    <xf numFmtId="0" fontId="22" fillId="0" borderId="35" xfId="107" applyFont="1" applyFill="1" applyBorder="1" applyAlignment="1">
      <alignment horizontal="center" vertical="center" wrapText="1"/>
    </xf>
    <xf numFmtId="0" fontId="22" fillId="0" borderId="61" xfId="107" applyFont="1" applyFill="1" applyBorder="1" applyAlignment="1">
      <alignment horizontal="center" vertical="center" wrapText="1"/>
    </xf>
    <xf numFmtId="0" fontId="22" fillId="0" borderId="27" xfId="107" applyFont="1" applyFill="1" applyBorder="1" applyAlignment="1">
      <alignment horizontal="center" vertical="center" wrapText="1"/>
    </xf>
    <xf numFmtId="0" fontId="33" fillId="0" borderId="76" xfId="107" applyFont="1" applyFill="1" applyBorder="1" applyAlignment="1">
      <alignment horizontal="center"/>
    </xf>
    <xf numFmtId="0" fontId="33" fillId="0" borderId="82" xfId="107" applyFont="1" applyFill="1" applyBorder="1" applyAlignment="1">
      <alignment horizontal="center"/>
    </xf>
    <xf numFmtId="0" fontId="22" fillId="0" borderId="66" xfId="107" applyFont="1" applyFill="1" applyBorder="1" applyAlignment="1">
      <alignment horizontal="center" vertical="center" wrapText="1"/>
    </xf>
    <xf numFmtId="0" fontId="22" fillId="0" borderId="52" xfId="107" applyFont="1" applyFill="1" applyBorder="1" applyAlignment="1">
      <alignment horizontal="center" vertical="center" wrapText="1"/>
    </xf>
    <xf numFmtId="0" fontId="22" fillId="0" borderId="84" xfId="107" applyFont="1" applyFill="1" applyBorder="1" applyAlignment="1">
      <alignment horizontal="left" vertical="center" wrapText="1"/>
    </xf>
    <xf numFmtId="0" fontId="22" fillId="0" borderId="61" xfId="107" applyFont="1" applyFill="1" applyBorder="1" applyAlignment="1">
      <alignment horizontal="left" vertical="center" wrapText="1"/>
    </xf>
    <xf numFmtId="0" fontId="22" fillId="0" borderId="37" xfId="107" applyFont="1" applyFill="1" applyBorder="1" applyAlignment="1">
      <alignment horizontal="left" vertical="center" wrapText="1"/>
    </xf>
    <xf numFmtId="0" fontId="15" fillId="0" borderId="26" xfId="107" applyFont="1" applyFill="1" applyBorder="1" applyAlignment="1" applyProtection="1">
      <alignment horizontal="left" vertical="center"/>
    </xf>
    <xf numFmtId="0" fontId="15" fillId="0" borderId="40" xfId="107" applyFont="1" applyFill="1" applyBorder="1" applyAlignment="1" applyProtection="1">
      <alignment horizontal="left" vertical="center"/>
    </xf>
    <xf numFmtId="0" fontId="22" fillId="0" borderId="84" xfId="107" applyFont="1" applyFill="1" applyBorder="1" applyAlignment="1" applyProtection="1">
      <alignment horizontal="left" vertical="center" wrapText="1"/>
    </xf>
    <xf numFmtId="0" fontId="22" fillId="0" borderId="61" xfId="107" applyFont="1" applyFill="1" applyBorder="1" applyAlignment="1" applyProtection="1">
      <alignment horizontal="left" vertical="center" wrapText="1"/>
    </xf>
    <xf numFmtId="0" fontId="22" fillId="0" borderId="37" xfId="107" applyFont="1" applyFill="1" applyBorder="1" applyAlignment="1" applyProtection="1">
      <alignment horizontal="left" vertical="center" wrapText="1"/>
    </xf>
    <xf numFmtId="0" fontId="10" fillId="0" borderId="26" xfId="107" applyFont="1" applyFill="1" applyBorder="1" applyAlignment="1" applyProtection="1">
      <alignment horizontal="left" vertical="center"/>
    </xf>
    <xf numFmtId="0" fontId="10" fillId="0" borderId="40" xfId="107" applyFont="1" applyFill="1" applyBorder="1" applyAlignment="1" applyProtection="1">
      <alignment horizontal="left" vertical="center"/>
    </xf>
    <xf numFmtId="0" fontId="55" fillId="0" borderId="0" xfId="107" applyFont="1" applyFill="1" applyAlignment="1">
      <alignment horizontal="center" vertical="center" wrapText="1"/>
    </xf>
    <xf numFmtId="0" fontId="55" fillId="0" borderId="0" xfId="107" applyFont="1" applyFill="1" applyAlignment="1">
      <alignment horizontal="center" vertical="center"/>
    </xf>
    <xf numFmtId="0" fontId="29" fillId="0" borderId="61" xfId="107" applyFont="1" applyFill="1" applyBorder="1" applyAlignment="1">
      <alignment horizontal="justify" vertical="center" wrapText="1"/>
    </xf>
    <xf numFmtId="0" fontId="55" fillId="0" borderId="0" xfId="117" applyFont="1" applyAlignment="1">
      <alignment horizontal="center" wrapText="1"/>
    </xf>
    <xf numFmtId="0" fontId="52" fillId="0" borderId="0" xfId="117" applyFont="1" applyAlignment="1" applyProtection="1">
      <alignment horizontal="right"/>
    </xf>
    <xf numFmtId="0" fontId="33" fillId="0" borderId="26" xfId="117" applyFont="1" applyBorder="1" applyAlignment="1" applyProtection="1">
      <alignment horizontal="left" vertical="center" indent="2"/>
    </xf>
    <xf numFmtId="0" fontId="33" fillId="0" borderId="30" xfId="117" applyFont="1" applyBorder="1" applyAlignment="1" applyProtection="1">
      <alignment horizontal="left" vertical="center" indent="2"/>
    </xf>
    <xf numFmtId="0" fontId="85" fillId="0" borderId="0" xfId="105" applyFont="1" applyFill="1" applyAlignment="1" applyProtection="1">
      <alignment horizontal="center" vertical="center" wrapText="1"/>
    </xf>
    <xf numFmtId="0" fontId="85" fillId="0" borderId="0" xfId="105" applyFont="1" applyFill="1" applyAlignment="1" applyProtection="1">
      <alignment horizontal="center" vertical="center"/>
    </xf>
    <xf numFmtId="0" fontId="69" fillId="0" borderId="0" xfId="105" applyFont="1" applyFill="1" applyBorder="1" applyAlignment="1" applyProtection="1">
      <alignment horizontal="right"/>
    </xf>
    <xf numFmtId="0" fontId="69" fillId="0" borderId="27" xfId="105" applyFont="1" applyFill="1" applyBorder="1" applyAlignment="1" applyProtection="1">
      <alignment horizontal="right"/>
    </xf>
    <xf numFmtId="0" fontId="62" fillId="0" borderId="0" xfId="105" applyFont="1" applyFill="1" applyAlignment="1" applyProtection="1">
      <alignment horizontal="left"/>
    </xf>
    <xf numFmtId="0" fontId="69" fillId="0" borderId="0" xfId="105" applyFont="1" applyFill="1" applyBorder="1" applyAlignment="1" applyProtection="1">
      <alignment horizontal="center" vertical="center" wrapText="1"/>
    </xf>
    <xf numFmtId="0" fontId="69" fillId="0" borderId="16" xfId="105" applyFont="1" applyFill="1" applyBorder="1" applyAlignment="1" applyProtection="1">
      <alignment horizontal="center" wrapText="1"/>
    </xf>
    <xf numFmtId="0" fontId="69" fillId="0" borderId="45" xfId="105" applyFont="1" applyFill="1" applyBorder="1" applyAlignment="1" applyProtection="1">
      <alignment horizontal="center" wrapText="1"/>
    </xf>
    <xf numFmtId="0" fontId="69" fillId="0" borderId="0" xfId="105" applyFont="1" applyFill="1" applyBorder="1" applyAlignment="1" applyProtection="1">
      <alignment horizontal="center" wrapText="1"/>
    </xf>
    <xf numFmtId="0" fontId="70" fillId="0" borderId="12" xfId="105" applyFont="1" applyFill="1" applyBorder="1" applyAlignment="1" applyProtection="1">
      <alignment horizontal="center" vertical="center" wrapText="1"/>
    </xf>
    <xf numFmtId="0" fontId="70" fillId="0" borderId="13" xfId="105" applyFont="1" applyFill="1" applyBorder="1" applyAlignment="1" applyProtection="1">
      <alignment horizontal="center" vertical="center" wrapText="1"/>
    </xf>
    <xf numFmtId="0" fontId="70" fillId="0" borderId="17" xfId="105" applyFont="1" applyFill="1" applyBorder="1" applyAlignment="1" applyProtection="1">
      <alignment horizontal="center" vertical="center" wrapText="1"/>
    </xf>
    <xf numFmtId="0" fontId="34" fillId="0" borderId="25" xfId="104" applyFont="1" applyFill="1" applyBorder="1" applyAlignment="1" applyProtection="1">
      <alignment horizontal="center" vertical="center" textRotation="90"/>
    </xf>
    <xf numFmtId="0" fontId="34" fillId="0" borderId="14" xfId="104" applyFont="1" applyFill="1" applyBorder="1" applyAlignment="1" applyProtection="1">
      <alignment horizontal="center" vertical="center" textRotation="90"/>
    </xf>
    <xf numFmtId="0" fontId="34" fillId="0" borderId="18" xfId="104" applyFont="1" applyFill="1" applyBorder="1" applyAlignment="1" applyProtection="1">
      <alignment horizontal="center" vertical="center" textRotation="90"/>
    </xf>
    <xf numFmtId="0" fontId="69" fillId="0" borderId="21" xfId="105" applyFont="1" applyFill="1" applyBorder="1" applyAlignment="1" applyProtection="1">
      <alignment horizontal="center" vertical="center" wrapText="1"/>
    </xf>
    <xf numFmtId="0" fontId="69" fillId="0" borderId="16" xfId="105" applyFont="1" applyFill="1" applyBorder="1" applyAlignment="1" applyProtection="1">
      <alignment horizontal="center" vertical="center" wrapText="1"/>
    </xf>
    <xf numFmtId="0" fontId="69" fillId="0" borderId="62" xfId="105" applyFont="1" applyFill="1" applyBorder="1" applyAlignment="1" applyProtection="1">
      <alignment horizontal="center" vertical="center" wrapText="1"/>
    </xf>
    <xf numFmtId="0" fontId="69" fillId="0" borderId="45" xfId="105" applyFont="1" applyFill="1" applyBorder="1" applyAlignment="1" applyProtection="1">
      <alignment horizontal="center" vertical="center" wrapText="1"/>
    </xf>
    <xf numFmtId="0" fontId="62" fillId="0" borderId="0" xfId="105" applyFont="1" applyFill="1" applyAlignment="1" applyProtection="1">
      <alignment horizontal="center"/>
    </xf>
    <xf numFmtId="0" fontId="10" fillId="0" borderId="0" xfId="104" applyFont="1" applyFill="1" applyAlignment="1" applyProtection="1">
      <alignment horizontal="center" vertical="center" wrapText="1"/>
    </xf>
    <xf numFmtId="0" fontId="82" fillId="0" borderId="0" xfId="104" applyFont="1" applyFill="1" applyAlignment="1" applyProtection="1">
      <alignment horizontal="center" vertical="center" wrapText="1"/>
    </xf>
    <xf numFmtId="0" fontId="52" fillId="0" borderId="0" xfId="104" applyFont="1" applyFill="1" applyBorder="1" applyAlignment="1" applyProtection="1">
      <alignment horizontal="right" vertical="center"/>
    </xf>
    <xf numFmtId="0" fontId="55" fillId="0" borderId="20" xfId="104" applyFont="1" applyFill="1" applyBorder="1" applyAlignment="1" applyProtection="1">
      <alignment horizontal="center" vertical="center" wrapText="1"/>
    </xf>
    <xf numFmtId="0" fontId="55" fillId="0" borderId="15" xfId="104" applyFont="1" applyFill="1" applyBorder="1" applyAlignment="1" applyProtection="1">
      <alignment horizontal="center" vertical="center" wrapText="1"/>
    </xf>
    <xf numFmtId="0" fontId="34" fillId="0" borderId="21" xfId="104" applyFont="1" applyFill="1" applyBorder="1" applyAlignment="1" applyProtection="1">
      <alignment horizontal="center" vertical="center" textRotation="90"/>
    </xf>
    <xf numFmtId="0" fontId="34" fillId="0" borderId="16" xfId="104" applyFont="1" applyFill="1" applyBorder="1" applyAlignment="1" applyProtection="1">
      <alignment horizontal="center" vertical="center" textRotation="90"/>
    </xf>
    <xf numFmtId="0" fontId="53" fillId="0" borderId="62" xfId="104" applyFont="1" applyFill="1" applyBorder="1" applyAlignment="1" applyProtection="1">
      <alignment horizontal="center" vertical="center" wrapText="1"/>
    </xf>
    <xf numFmtId="0" fontId="53" fillId="0" borderId="45" xfId="104" applyFont="1" applyFill="1" applyBorder="1" applyAlignment="1" applyProtection="1">
      <alignment horizontal="center" vertical="center"/>
    </xf>
    <xf numFmtId="0" fontId="85" fillId="0" borderId="0" xfId="105" applyFont="1" applyFill="1" applyAlignment="1">
      <alignment horizontal="center" vertical="center" wrapText="1"/>
    </xf>
    <xf numFmtId="0" fontId="63" fillId="0" borderId="26" xfId="105" applyFont="1" applyFill="1" applyBorder="1" applyAlignment="1">
      <alignment horizontal="left"/>
    </xf>
    <xf numFmtId="0" fontId="63" fillId="0" borderId="40" xfId="105" applyFont="1" applyFill="1" applyBorder="1" applyAlignment="1">
      <alignment horizontal="left"/>
    </xf>
    <xf numFmtId="3" fontId="62" fillId="0" borderId="0" xfId="105" applyNumberFormat="1" applyFont="1" applyFill="1" applyAlignment="1">
      <alignment horizontal="center"/>
    </xf>
    <xf numFmtId="0" fontId="85" fillId="0" borderId="0" xfId="105" applyFont="1" applyFill="1" applyAlignment="1">
      <alignment horizontal="center" wrapText="1"/>
    </xf>
    <xf numFmtId="0" fontId="85" fillId="0" borderId="0" xfId="105" applyFont="1" applyFill="1" applyAlignment="1">
      <alignment horizontal="center"/>
    </xf>
    <xf numFmtId="0" fontId="63" fillId="0" borderId="26" xfId="105" applyFont="1" applyFill="1" applyBorder="1" applyAlignment="1">
      <alignment horizontal="left" indent="1"/>
    </xf>
    <xf numFmtId="0" fontId="63" fillId="0" borderId="40" xfId="105" applyFont="1" applyFill="1" applyBorder="1" applyAlignment="1">
      <alignment horizontal="left" indent="1"/>
    </xf>
    <xf numFmtId="0" fontId="86" fillId="0" borderId="0" xfId="107" applyFont="1" applyAlignment="1" applyProtection="1">
      <alignment horizontal="center" vertical="center" wrapText="1"/>
      <protection locked="0"/>
    </xf>
    <xf numFmtId="0" fontId="61" fillId="0" borderId="10" xfId="107" applyFont="1" applyBorder="1" applyAlignment="1" applyProtection="1">
      <alignment wrapText="1"/>
    </xf>
    <xf numFmtId="0" fontId="61" fillId="0" borderId="11" xfId="107" applyFont="1" applyBorder="1" applyAlignment="1" applyProtection="1">
      <alignment wrapText="1"/>
    </xf>
    <xf numFmtId="0" fontId="25" fillId="0" borderId="0" xfId="107" applyFont="1" applyFill="1" applyAlignment="1" applyProtection="1">
      <alignment horizontal="center" vertical="top" wrapText="1"/>
      <protection locked="0"/>
    </xf>
    <xf numFmtId="168" fontId="25" fillId="0" borderId="0" xfId="102" applyNumberFormat="1" applyFont="1" applyFill="1" applyBorder="1" applyAlignment="1" applyProtection="1">
      <alignment horizontal="center" vertical="center" wrapText="1"/>
    </xf>
    <xf numFmtId="0" fontId="33" fillId="0" borderId="10" xfId="102" applyFont="1" applyFill="1" applyBorder="1" applyAlignment="1" applyProtection="1">
      <alignment horizontal="left"/>
    </xf>
    <xf numFmtId="0" fontId="33" fillId="0" borderId="11" xfId="102" applyFont="1" applyFill="1" applyBorder="1" applyAlignment="1" applyProtection="1">
      <alignment horizontal="left"/>
    </xf>
    <xf numFmtId="0" fontId="13" fillId="0" borderId="61" xfId="102" applyFont="1" applyFill="1" applyBorder="1" applyAlignment="1">
      <alignment horizontal="justify" vertical="center" wrapText="1"/>
    </xf>
    <xf numFmtId="0" fontId="22" fillId="0" borderId="25" xfId="102" applyFont="1" applyFill="1" applyBorder="1" applyAlignment="1" applyProtection="1">
      <alignment horizontal="center" vertical="center" wrapText="1"/>
    </xf>
    <xf numFmtId="0" fontId="22" fillId="0" borderId="35" xfId="102" applyFont="1" applyFill="1" applyBorder="1" applyAlignment="1" applyProtection="1">
      <alignment horizontal="center" vertical="center" wrapText="1"/>
    </xf>
    <xf numFmtId="168" fontId="24" fillId="0" borderId="0" xfId="103" applyNumberFormat="1" applyFont="1" applyFill="1" applyAlignment="1">
      <alignment horizontal="center" vertical="center" textRotation="180" wrapText="1"/>
    </xf>
    <xf numFmtId="168" fontId="22" fillId="0" borderId="37" xfId="103" applyNumberFormat="1" applyFont="1" applyFill="1" applyBorder="1" applyAlignment="1">
      <alignment horizontal="center" vertical="center" wrapText="1"/>
    </xf>
    <xf numFmtId="168" fontId="22" fillId="0" borderId="64" xfId="103" applyNumberFormat="1" applyFont="1" applyFill="1" applyBorder="1" applyAlignment="1">
      <alignment horizontal="center" vertical="center" wrapText="1"/>
    </xf>
    <xf numFmtId="168" fontId="22" fillId="0" borderId="56" xfId="103" applyNumberFormat="1" applyFont="1" applyFill="1" applyBorder="1" applyAlignment="1">
      <alignment horizontal="center" vertical="center" wrapText="1"/>
    </xf>
    <xf numFmtId="168" fontId="22" fillId="0" borderId="54" xfId="103" applyNumberFormat="1" applyFont="1" applyFill="1" applyBorder="1" applyAlignment="1">
      <alignment horizontal="center" vertical="center" wrapText="1"/>
    </xf>
    <xf numFmtId="168" fontId="22" fillId="0" borderId="56" xfId="103" applyNumberFormat="1" applyFont="1" applyFill="1" applyBorder="1" applyAlignment="1">
      <alignment horizontal="center" vertical="center"/>
    </xf>
    <xf numFmtId="168" fontId="22" fillId="0" borderId="54" xfId="103" applyNumberFormat="1" applyFont="1" applyFill="1" applyBorder="1" applyAlignment="1">
      <alignment horizontal="center" vertical="center"/>
    </xf>
    <xf numFmtId="168" fontId="22" fillId="0" borderId="84" xfId="103" applyNumberFormat="1" applyFont="1" applyFill="1" applyBorder="1" applyAlignment="1">
      <alignment horizontal="center" vertical="center" wrapText="1"/>
    </xf>
    <xf numFmtId="168" fontId="22" fillId="0" borderId="53" xfId="103" applyNumberFormat="1" applyFont="1" applyFill="1" applyBorder="1" applyAlignment="1">
      <alignment horizontal="center" vertical="center" wrapText="1"/>
    </xf>
    <xf numFmtId="168" fontId="22" fillId="0" borderId="73" xfId="103" applyNumberFormat="1" applyFont="1" applyFill="1" applyBorder="1" applyAlignment="1">
      <alignment horizontal="center" vertical="center" wrapText="1"/>
    </xf>
    <xf numFmtId="168" fontId="22" fillId="0" borderId="68" xfId="103" applyNumberFormat="1" applyFont="1" applyFill="1" applyBorder="1" applyAlignment="1">
      <alignment horizontal="center" vertical="center" wrapText="1"/>
    </xf>
    <xf numFmtId="168" fontId="82" fillId="0" borderId="27" xfId="103" applyNumberFormat="1" applyFont="1" applyFill="1" applyBorder="1" applyAlignment="1">
      <alignment horizontal="center" vertical="center" wrapText="1"/>
    </xf>
    <xf numFmtId="168" fontId="108" fillId="0" borderId="0" xfId="107" applyNumberFormat="1" applyFont="1" applyFill="1" applyAlignment="1" applyProtection="1">
      <alignment horizontal="center" vertical="center" textRotation="180" wrapText="1"/>
    </xf>
    <xf numFmtId="168" fontId="108" fillId="0" borderId="0" xfId="107" applyNumberFormat="1" applyFont="1" applyFill="1" applyAlignment="1" applyProtection="1">
      <alignment horizontal="center" vertical="center" textRotation="180" wrapText="1"/>
      <protection locked="0"/>
    </xf>
    <xf numFmtId="168" fontId="108" fillId="0" borderId="0" xfId="107" applyNumberFormat="1" applyFont="1" applyFill="1" applyAlignment="1">
      <alignment horizontal="center" vertical="center" textRotation="180" wrapText="1"/>
    </xf>
    <xf numFmtId="174" fontId="111" fillId="0" borderId="0" xfId="182" applyNumberFormat="1" applyFont="1" applyAlignment="1">
      <alignment vertical="center"/>
    </xf>
    <xf numFmtId="0" fontId="65" fillId="0" borderId="0" xfId="107" applyFont="1" applyAlignment="1" applyProtection="1">
      <alignment horizontal="right" vertical="top"/>
    </xf>
    <xf numFmtId="0" fontId="109" fillId="0" borderId="0" xfId="107" applyFont="1" applyAlignment="1" applyProtection="1">
      <alignment horizontal="right" vertical="top"/>
    </xf>
    <xf numFmtId="0" fontId="110" fillId="0" borderId="0" xfId="107" applyFont="1" applyAlignment="1" applyProtection="1">
      <alignment horizontal="right" vertical="top"/>
    </xf>
    <xf numFmtId="0" fontId="110" fillId="0" borderId="0" xfId="107" applyFont="1" applyAlignment="1" applyProtection="1">
      <alignment horizontal="right" vertical="top"/>
      <protection locked="0"/>
    </xf>
    <xf numFmtId="0" fontId="108" fillId="0" borderId="0" xfId="107" applyFont="1" applyAlignment="1" applyProtection="1">
      <alignment horizontal="center" vertical="center" textRotation="180" wrapText="1"/>
    </xf>
    <xf numFmtId="0" fontId="108" fillId="0" borderId="0" xfId="107" applyFont="1" applyFill="1" applyAlignment="1">
      <alignment horizontal="right"/>
    </xf>
  </cellXfs>
  <cellStyles count="183">
    <cellStyle name="1. jelölőszín" xfId="1"/>
    <cellStyle name="1. jelölőszín 2" xfId="2"/>
    <cellStyle name="2. jelölőszín" xfId="3"/>
    <cellStyle name="2. jelölőszín 2" xfId="4"/>
    <cellStyle name="20% - 1. jelölőszín" xfId="5" builtinId="30" customBuiltin="1"/>
    <cellStyle name="20% - 1. jelölőszín 2" xfId="137"/>
    <cellStyle name="20% - 2. jelölőszín" xfId="6" builtinId="34" customBuiltin="1"/>
    <cellStyle name="20% - 2. jelölőszín 2" xfId="138"/>
    <cellStyle name="20% - 3. jelölőszín" xfId="7" builtinId="38" customBuiltin="1"/>
    <cellStyle name="20% - 3. jelölőszín 2" xfId="139"/>
    <cellStyle name="20% - 4. jelölőszín" xfId="8" builtinId="42" customBuiltin="1"/>
    <cellStyle name="20% - 4. jelölőszín 2" xfId="140"/>
    <cellStyle name="20% - 5. jelölőszín" xfId="9" builtinId="46" customBuiltin="1"/>
    <cellStyle name="20% - 5. jelölőszín 2" xfId="141"/>
    <cellStyle name="20% - 6. jelölőszín" xfId="10" builtinId="50" customBuiltin="1"/>
    <cellStyle name="20% - 6. jelölőszín 2" xfId="142"/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3. jelölőszín" xfId="17"/>
    <cellStyle name="3. jelölőszín 2" xfId="18"/>
    <cellStyle name="4. jelölőszín" xfId="19"/>
    <cellStyle name="4. jelölőszín 2" xfId="20"/>
    <cellStyle name="40% - 1. jelölőszín" xfId="21" builtinId="31" customBuiltin="1"/>
    <cellStyle name="40% - 1. jelölőszín 2" xfId="143"/>
    <cellStyle name="40% - 2. jelölőszín" xfId="22" builtinId="35" customBuiltin="1"/>
    <cellStyle name="40% - 2. jelölőszín 2" xfId="144"/>
    <cellStyle name="40% - 3. jelölőszín" xfId="23" builtinId="39" customBuiltin="1"/>
    <cellStyle name="40% - 3. jelölőszín 2" xfId="145"/>
    <cellStyle name="40% - 4. jelölőszín" xfId="24" builtinId="43" customBuiltin="1"/>
    <cellStyle name="40% - 4. jelölőszín 2" xfId="146"/>
    <cellStyle name="40% - 5. jelölőszín" xfId="25" builtinId="47" customBuiltin="1"/>
    <cellStyle name="40% - 5. jelölőszín 2" xfId="147"/>
    <cellStyle name="40% - 6. jelölőszín" xfId="26" builtinId="51" customBuiltin="1"/>
    <cellStyle name="40% - 6. jelölőszín 2" xfId="148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5. jelölőszín" xfId="33"/>
    <cellStyle name="5. jelölőszín 2" xfId="34"/>
    <cellStyle name="6. jelölőszín" xfId="35"/>
    <cellStyle name="6. jelölőszín 2" xfId="36"/>
    <cellStyle name="60% - 1. jelölőszín" xfId="37" builtinId="32" customBuiltin="1"/>
    <cellStyle name="60% - 1. jelölőszín 2" xfId="149"/>
    <cellStyle name="60% - 2. jelölőszín" xfId="38" builtinId="36" customBuiltin="1"/>
    <cellStyle name="60% - 2. jelölőszín 2" xfId="150"/>
    <cellStyle name="60% - 3. jelölőszín" xfId="39" builtinId="40" customBuiltin="1"/>
    <cellStyle name="60% - 3. jelölőszín 2" xfId="151"/>
    <cellStyle name="60% - 4. jelölőszín" xfId="40" builtinId="44" customBuiltin="1"/>
    <cellStyle name="60% - 4. jelölőszín 2" xfId="152"/>
    <cellStyle name="60% - 5. jelölőszín" xfId="41" builtinId="48" customBuiltin="1"/>
    <cellStyle name="60% - 5. jelölőszín 2" xfId="153"/>
    <cellStyle name="60% - 6. jelölőszín" xfId="42" builtinId="52" customBuiltin="1"/>
    <cellStyle name="60% - 6. jelölőszín 2" xfId="154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Bevitel" xfId="56" builtinId="20" customBuiltin="1"/>
    <cellStyle name="Bevitel 2" xfId="155"/>
    <cellStyle name="Calculation" xfId="57"/>
    <cellStyle name="Check Cell" xfId="58"/>
    <cellStyle name="Cím" xfId="59" builtinId="15" customBuiltin="1"/>
    <cellStyle name="Cím 2" xfId="156"/>
    <cellStyle name="Címsor 1" xfId="60" builtinId="16" customBuiltin="1"/>
    <cellStyle name="Címsor 1 2" xfId="157"/>
    <cellStyle name="Címsor 2" xfId="61" builtinId="17" customBuiltin="1"/>
    <cellStyle name="Címsor 2 2" xfId="158"/>
    <cellStyle name="Címsor 3" xfId="62" builtinId="18" customBuiltin="1"/>
    <cellStyle name="Címsor 3 2" xfId="159"/>
    <cellStyle name="Címsor 4" xfId="63" builtinId="19" customBuiltin="1"/>
    <cellStyle name="Címsor 4 2" xfId="160"/>
    <cellStyle name="Ellenőrzőcella" xfId="64" builtinId="23" customBuiltin="1"/>
    <cellStyle name="Ellenőrzőcella 2" xfId="161"/>
    <cellStyle name="Explanatory Text" xfId="65"/>
    <cellStyle name="Ezres" xfId="66" builtinId="3"/>
    <cellStyle name="Ezres 2" xfId="67"/>
    <cellStyle name="Ezres 2 2" xfId="68"/>
    <cellStyle name="Ezres 2 2 2" xfId="132"/>
    <cellStyle name="Ezres 2 3" xfId="124"/>
    <cellStyle name="Ezres 3" xfId="69"/>
    <cellStyle name="Ezres 3 2" xfId="70"/>
    <cellStyle name="Ezres 3 2 2" xfId="133"/>
    <cellStyle name="Ezres 3 3" xfId="125"/>
    <cellStyle name="Ezres 4" xfId="71"/>
    <cellStyle name="Ezres 4 2" xfId="118"/>
    <cellStyle name="Ezres 4 2 2" xfId="119"/>
    <cellStyle name="Figyelmeztetés" xfId="72" builtinId="11" customBuiltin="1"/>
    <cellStyle name="Figyelmeztetés 2" xfId="162"/>
    <cellStyle name="Good" xfId="73"/>
    <cellStyle name="Heading 1" xfId="74"/>
    <cellStyle name="Heading 2" xfId="75"/>
    <cellStyle name="Heading 3" xfId="76"/>
    <cellStyle name="Heading 4" xfId="77"/>
    <cellStyle name="hetmál kút" xfId="78"/>
    <cellStyle name="Hiperhivatkozás" xfId="120"/>
    <cellStyle name="Hivatkozott cella" xfId="79" builtinId="24" customBuiltin="1"/>
    <cellStyle name="Hivatkozott cella 2" xfId="163"/>
    <cellStyle name="Input" xfId="80"/>
    <cellStyle name="Jegyzet" xfId="81" builtinId="10" customBuiltin="1"/>
    <cellStyle name="Jegyzet 2" xfId="164"/>
    <cellStyle name="Jelölőszín (1)" xfId="82" builtinId="29" customBuiltin="1"/>
    <cellStyle name="Jelölőszín (1) 2" xfId="83"/>
    <cellStyle name="Jelölőszín (2)" xfId="84" builtinId="33" customBuiltin="1"/>
    <cellStyle name="Jelölőszín (2) 2" xfId="85"/>
    <cellStyle name="Jelölőszín (3)" xfId="86" builtinId="37" customBuiltin="1"/>
    <cellStyle name="Jelölőszín (3) 2" xfId="87"/>
    <cellStyle name="Jelölőszín (4)" xfId="88" builtinId="41" customBuiltin="1"/>
    <cellStyle name="Jelölőszín (4) 2" xfId="89"/>
    <cellStyle name="Jelölőszín (5)" xfId="90" builtinId="45" customBuiltin="1"/>
    <cellStyle name="Jelölőszín (5) 2" xfId="91"/>
    <cellStyle name="Jelölőszín (6)" xfId="92" builtinId="49" customBuiltin="1"/>
    <cellStyle name="Jelölőszín (6) 2" xfId="93"/>
    <cellStyle name="Jó" xfId="94" builtinId="26" customBuiltin="1"/>
    <cellStyle name="Jó 2" xfId="165"/>
    <cellStyle name="Kimenet" xfId="95" builtinId="21" customBuiltin="1"/>
    <cellStyle name="Kimenet 2" xfId="166"/>
    <cellStyle name="Linked Cell" xfId="96"/>
    <cellStyle name="Magyarázó szöveg" xfId="97" builtinId="53" customBuiltin="1"/>
    <cellStyle name="Magyarázó szöveg 2" xfId="167"/>
    <cellStyle name="Már látott hiperhivatkozás" xfId="121"/>
    <cellStyle name="Neutral" xfId="98"/>
    <cellStyle name="Normál" xfId="0" builtinId="0"/>
    <cellStyle name="Normál 2" xfId="99"/>
    <cellStyle name="Normál 2 2" xfId="126"/>
    <cellStyle name="Normál 3" xfId="117"/>
    <cellStyle name="Normál 3 2" xfId="122"/>
    <cellStyle name="Normál 3 2 2" xfId="123"/>
    <cellStyle name="Normál 4" xfId="128"/>
    <cellStyle name="Normál 4 2" xfId="173"/>
    <cellStyle name="Normál 4 3" xfId="178"/>
    <cellStyle name="Normál 5" xfId="129"/>
    <cellStyle name="Normál 5 2" xfId="174"/>
    <cellStyle name="Normál 5 3" xfId="179"/>
    <cellStyle name="Normál 6" xfId="131"/>
    <cellStyle name="Normál 6 2" xfId="176"/>
    <cellStyle name="Normál 6 3" xfId="181"/>
    <cellStyle name="Normál 7" xfId="134"/>
    <cellStyle name="Normál 7 2" xfId="136"/>
    <cellStyle name="Normál 7 3" xfId="182"/>
    <cellStyle name="Normál 8" xfId="135"/>
    <cellStyle name="Normál_4_2014. önk.rendelet-2014. évi költségvetési rendelet melléklet" xfId="100"/>
    <cellStyle name="Normal_KARSZJ3" xfId="101"/>
    <cellStyle name="Normál_KVRENMUNKA" xfId="102"/>
    <cellStyle name="Normál_MINTA" xfId="103"/>
    <cellStyle name="Normál_VAGYONK" xfId="104"/>
    <cellStyle name="Normál_VAGYONKIM" xfId="105"/>
    <cellStyle name="Normál_ZARSZREND12" xfId="106"/>
    <cellStyle name="Normál_ZARSZREND14" xfId="107"/>
    <cellStyle name="Note" xfId="108"/>
    <cellStyle name="Output" xfId="109"/>
    <cellStyle name="Összesen" xfId="110" builtinId="25" customBuiltin="1"/>
    <cellStyle name="Összesen 2" xfId="168"/>
    <cellStyle name="Rossz" xfId="111" builtinId="27" customBuiltin="1"/>
    <cellStyle name="Rossz 2" xfId="169"/>
    <cellStyle name="Semleges" xfId="112" builtinId="28" customBuiltin="1"/>
    <cellStyle name="Semleges 2" xfId="170"/>
    <cellStyle name="Számítás" xfId="113" builtinId="22" customBuiltin="1"/>
    <cellStyle name="Számítás 2" xfId="171"/>
    <cellStyle name="Százalék 2" xfId="127"/>
    <cellStyle name="Százalék 2 2" xfId="172"/>
    <cellStyle name="Százalék 2 3" xfId="177"/>
    <cellStyle name="Százalék 3" xfId="130"/>
    <cellStyle name="Százalék 3 2" xfId="175"/>
    <cellStyle name="Százalék 3 3" xfId="180"/>
    <cellStyle name="Title" xfId="114"/>
    <cellStyle name="Total" xfId="115"/>
    <cellStyle name="Warning Text" xfId="116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.1Mar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. alátámasztás új"/>
      <sheetName val="5.1. tájékoztató tábla KÉSZ"/>
      <sheetName val="5.1. alátámasztás"/>
    </sheetNames>
    <sheetDataSet>
      <sheetData sheetId="0"/>
      <sheetData sheetId="1"/>
      <sheetData sheetId="2">
        <row r="8">
          <cell r="D8">
            <v>2477396</v>
          </cell>
          <cell r="H8">
            <v>188478</v>
          </cell>
        </row>
        <row r="11">
          <cell r="D11">
            <v>831031673</v>
          </cell>
          <cell r="H11"/>
        </row>
        <row r="12">
          <cell r="D12">
            <v>13314158</v>
          </cell>
          <cell r="H12"/>
        </row>
        <row r="13">
          <cell r="D13">
            <v>2283239520</v>
          </cell>
          <cell r="H13">
            <v>298859895</v>
          </cell>
        </row>
        <row r="14">
          <cell r="D14">
            <v>1382762150</v>
          </cell>
          <cell r="H14">
            <v>491730233</v>
          </cell>
        </row>
        <row r="15">
          <cell r="D15">
            <v>36720711</v>
          </cell>
          <cell r="H15">
            <v>16630425</v>
          </cell>
        </row>
        <row r="20">
          <cell r="D20">
            <v>0</v>
          </cell>
          <cell r="H20">
            <v>0</v>
          </cell>
        </row>
        <row r="25">
          <cell r="D25">
            <v>509181719</v>
          </cell>
          <cell r="H25">
            <v>271473</v>
          </cell>
        </row>
        <row r="30">
          <cell r="D30">
            <v>0</v>
          </cell>
          <cell r="H30">
            <v>0</v>
          </cell>
        </row>
        <row r="37">
          <cell r="D37"/>
          <cell r="H37"/>
        </row>
        <row r="38">
          <cell r="D38"/>
          <cell r="H38"/>
        </row>
        <row r="39">
          <cell r="D39">
            <v>27830000</v>
          </cell>
          <cell r="H39"/>
        </row>
        <row r="40">
          <cell r="D40">
            <v>29000</v>
          </cell>
          <cell r="H40"/>
        </row>
        <row r="42">
          <cell r="D42"/>
          <cell r="H42"/>
        </row>
        <row r="43">
          <cell r="D43"/>
          <cell r="H43"/>
        </row>
        <row r="44">
          <cell r="D44"/>
          <cell r="H44"/>
        </row>
        <row r="45">
          <cell r="D45"/>
          <cell r="H45"/>
        </row>
        <row r="47">
          <cell r="D47"/>
          <cell r="H47"/>
        </row>
        <row r="48">
          <cell r="D48"/>
          <cell r="H48"/>
        </row>
        <row r="49">
          <cell r="D49"/>
          <cell r="H49"/>
        </row>
        <row r="50">
          <cell r="D50"/>
          <cell r="H50"/>
        </row>
        <row r="51">
          <cell r="D51">
            <v>12307819</v>
          </cell>
          <cell r="H51"/>
        </row>
        <row r="53">
          <cell r="D53">
            <v>5979245</v>
          </cell>
          <cell r="H53">
            <v>2550068</v>
          </cell>
        </row>
        <row r="54">
          <cell r="D54"/>
          <cell r="H54">
            <v>0</v>
          </cell>
        </row>
        <row r="56">
          <cell r="D56"/>
          <cell r="H56"/>
        </row>
        <row r="57">
          <cell r="D57">
            <v>522095</v>
          </cell>
          <cell r="H57">
            <v>468090</v>
          </cell>
        </row>
        <row r="58">
          <cell r="D58">
            <v>906947914</v>
          </cell>
          <cell r="H58">
            <v>30458018</v>
          </cell>
        </row>
        <row r="59">
          <cell r="D59"/>
          <cell r="H59"/>
        </row>
        <row r="61">
          <cell r="D61">
            <v>123790121</v>
          </cell>
          <cell r="H61">
            <v>18480727</v>
          </cell>
        </row>
        <row r="62">
          <cell r="D62">
            <v>141742455</v>
          </cell>
          <cell r="H62"/>
        </row>
        <row r="63">
          <cell r="D63">
            <v>29151614</v>
          </cell>
          <cell r="H63">
            <v>1323003</v>
          </cell>
        </row>
        <row r="65">
          <cell r="D65">
            <v>6583208</v>
          </cell>
          <cell r="H65">
            <v>4552862</v>
          </cell>
        </row>
        <row r="66">
          <cell r="D66">
            <v>-515940</v>
          </cell>
          <cell r="H66">
            <v>-2140556</v>
          </cell>
        </row>
        <row r="67">
          <cell r="D67"/>
          <cell r="H67"/>
        </row>
        <row r="69">
          <cell r="D69">
            <v>691128</v>
          </cell>
          <cell r="H69">
            <v>4942468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64"/>
  <sheetViews>
    <sheetView view="pageLayout" zoomScaleNormal="130" zoomScaleSheetLayoutView="100" workbookViewId="0">
      <selection activeCell="F3" sqref="F3"/>
    </sheetView>
  </sheetViews>
  <sheetFormatPr defaultColWidth="8" defaultRowHeight="15.75" x14ac:dyDescent="0.25"/>
  <cols>
    <col min="1" max="1" width="8.140625" style="91" customWidth="1"/>
    <col min="2" max="2" width="52.140625" style="91" customWidth="1"/>
    <col min="3" max="5" width="13.5703125" style="89" customWidth="1"/>
    <col min="6" max="6" width="13.28515625" style="25" customWidth="1"/>
    <col min="7" max="7" width="21.85546875" style="25" customWidth="1"/>
    <col min="8" max="8" width="13.28515625" style="25" customWidth="1"/>
    <col min="9" max="16384" width="8" style="25"/>
  </cols>
  <sheetData>
    <row r="1" spans="1:8" ht="15.95" customHeight="1" x14ac:dyDescent="0.25">
      <c r="A1" s="1103" t="s">
        <v>239</v>
      </c>
      <c r="B1" s="1103"/>
      <c r="C1" s="1103"/>
      <c r="D1" s="1103"/>
      <c r="E1" s="1103"/>
    </row>
    <row r="2" spans="1:8" ht="15.95" customHeight="1" thickBot="1" x14ac:dyDescent="0.3">
      <c r="A2" s="26" t="s">
        <v>240</v>
      </c>
      <c r="B2" s="26"/>
      <c r="C2" s="27"/>
      <c r="D2" s="27"/>
      <c r="E2" s="27" t="s">
        <v>380</v>
      </c>
    </row>
    <row r="3" spans="1:8" ht="15.95" customHeight="1" x14ac:dyDescent="0.25">
      <c r="A3" s="1104" t="s">
        <v>317</v>
      </c>
      <c r="B3" s="1106" t="s">
        <v>242</v>
      </c>
      <c r="C3" s="1108" t="s">
        <v>720</v>
      </c>
      <c r="D3" s="1108"/>
      <c r="E3" s="1109"/>
    </row>
    <row r="4" spans="1:8" ht="38.1" customHeight="1" thickBot="1" x14ac:dyDescent="0.3">
      <c r="A4" s="1105"/>
      <c r="B4" s="1107"/>
      <c r="C4" s="826" t="s">
        <v>366</v>
      </c>
      <c r="D4" s="826" t="s">
        <v>367</v>
      </c>
      <c r="E4" s="29" t="s">
        <v>175</v>
      </c>
      <c r="F4" s="91"/>
      <c r="G4" s="91"/>
      <c r="H4" s="91"/>
    </row>
    <row r="5" spans="1:8" s="31" customFormat="1" ht="12" customHeight="1" thickBot="1" x14ac:dyDescent="0.25">
      <c r="A5" s="836" t="s">
        <v>368</v>
      </c>
      <c r="B5" s="837" t="s">
        <v>369</v>
      </c>
      <c r="C5" s="837" t="s">
        <v>370</v>
      </c>
      <c r="D5" s="837" t="s">
        <v>371</v>
      </c>
      <c r="E5" s="30" t="s">
        <v>372</v>
      </c>
    </row>
    <row r="6" spans="1:8" s="34" customFormat="1" ht="12" customHeight="1" thickBot="1" x14ac:dyDescent="0.25">
      <c r="A6" s="835" t="s">
        <v>180</v>
      </c>
      <c r="B6" s="765" t="s">
        <v>373</v>
      </c>
      <c r="C6" s="850">
        <f t="shared" ref="C6:D6" si="0">SUM(C7:C12)</f>
        <v>1460810310</v>
      </c>
      <c r="D6" s="850">
        <f t="shared" si="0"/>
        <v>1324135065</v>
      </c>
      <c r="E6" s="850">
        <f>SUM(E7:E12)</f>
        <v>1324135065</v>
      </c>
    </row>
    <row r="7" spans="1:8" s="34" customFormat="1" ht="12" customHeight="1" x14ac:dyDescent="0.2">
      <c r="A7" s="831" t="s">
        <v>260</v>
      </c>
      <c r="B7" s="597" t="s">
        <v>375</v>
      </c>
      <c r="C7" s="598">
        <v>211161846</v>
      </c>
      <c r="D7" s="214">
        <v>218098142</v>
      </c>
      <c r="E7" s="214">
        <v>218098142</v>
      </c>
    </row>
    <row r="8" spans="1:8" s="34" customFormat="1" ht="12" customHeight="1" x14ac:dyDescent="0.2">
      <c r="A8" s="828" t="s">
        <v>262</v>
      </c>
      <c r="B8" s="38" t="s">
        <v>376</v>
      </c>
      <c r="C8" s="596">
        <v>235351616</v>
      </c>
      <c r="D8" s="840">
        <v>238466411</v>
      </c>
      <c r="E8" s="840">
        <v>238466411</v>
      </c>
    </row>
    <row r="9" spans="1:8" s="34" customFormat="1" ht="12" customHeight="1" x14ac:dyDescent="0.2">
      <c r="A9" s="828" t="s">
        <v>263</v>
      </c>
      <c r="B9" s="38" t="s">
        <v>377</v>
      </c>
      <c r="C9" s="596">
        <v>746328051</v>
      </c>
      <c r="D9" s="840">
        <v>784493453</v>
      </c>
      <c r="E9" s="840">
        <v>784493453</v>
      </c>
    </row>
    <row r="10" spans="1:8" s="34" customFormat="1" ht="12" customHeight="1" x14ac:dyDescent="0.2">
      <c r="A10" s="828" t="s">
        <v>265</v>
      </c>
      <c r="B10" s="38" t="s">
        <v>378</v>
      </c>
      <c r="C10" s="596">
        <v>33237861</v>
      </c>
      <c r="D10" s="840">
        <v>34753573</v>
      </c>
      <c r="E10" s="840">
        <v>34753573</v>
      </c>
    </row>
    <row r="11" spans="1:8" s="34" customFormat="1" ht="12" customHeight="1" x14ac:dyDescent="0.2">
      <c r="A11" s="828" t="s">
        <v>379</v>
      </c>
      <c r="B11" s="38" t="s">
        <v>413</v>
      </c>
      <c r="C11" s="596"/>
      <c r="D11" s="840"/>
      <c r="E11" s="840"/>
    </row>
    <row r="12" spans="1:8" s="34" customFormat="1" ht="12" customHeight="1" thickBot="1" x14ac:dyDescent="0.25">
      <c r="A12" s="832" t="s">
        <v>267</v>
      </c>
      <c r="B12" s="600" t="s">
        <v>381</v>
      </c>
      <c r="C12" s="618">
        <v>234730936</v>
      </c>
      <c r="D12" s="842">
        <v>48323486</v>
      </c>
      <c r="E12" s="842">
        <v>48323486</v>
      </c>
    </row>
    <row r="13" spans="1:8" s="34" customFormat="1" ht="26.25" customHeight="1" thickBot="1" x14ac:dyDescent="0.25">
      <c r="A13" s="833" t="s">
        <v>183</v>
      </c>
      <c r="B13" s="617" t="s">
        <v>382</v>
      </c>
      <c r="C13" s="850">
        <f t="shared" ref="C13:D13" si="1">SUM(C14:C18)</f>
        <v>226480756</v>
      </c>
      <c r="D13" s="850">
        <f t="shared" si="1"/>
        <v>372963545</v>
      </c>
      <c r="E13" s="850">
        <f>SUM(E14:E18)</f>
        <v>185927249</v>
      </c>
    </row>
    <row r="14" spans="1:8" s="34" customFormat="1" ht="12" customHeight="1" x14ac:dyDescent="0.2">
      <c r="A14" s="829" t="s">
        <v>274</v>
      </c>
      <c r="B14" s="35" t="s">
        <v>383</v>
      </c>
      <c r="C14" s="619"/>
      <c r="D14" s="793">
        <v>0</v>
      </c>
      <c r="E14" s="846"/>
    </row>
    <row r="15" spans="1:8" s="34" customFormat="1" ht="12" customHeight="1" x14ac:dyDescent="0.2">
      <c r="A15" s="828" t="s">
        <v>275</v>
      </c>
      <c r="B15" s="38" t="s">
        <v>384</v>
      </c>
      <c r="C15" s="620"/>
      <c r="D15" s="854">
        <v>0</v>
      </c>
      <c r="E15" s="838"/>
    </row>
    <row r="16" spans="1:8" s="34" customFormat="1" ht="12" customHeight="1" x14ac:dyDescent="0.2">
      <c r="A16" s="828" t="s">
        <v>276</v>
      </c>
      <c r="B16" s="38" t="s">
        <v>385</v>
      </c>
      <c r="C16" s="620"/>
      <c r="D16" s="854">
        <v>0</v>
      </c>
      <c r="E16" s="838"/>
    </row>
    <row r="17" spans="1:5" s="34" customFormat="1" ht="12" customHeight="1" x14ac:dyDescent="0.2">
      <c r="A17" s="828" t="s">
        <v>277</v>
      </c>
      <c r="B17" s="38" t="s">
        <v>386</v>
      </c>
      <c r="C17" s="620"/>
      <c r="D17" s="854">
        <v>0</v>
      </c>
      <c r="E17" s="838"/>
    </row>
    <row r="18" spans="1:5" s="34" customFormat="1" ht="12" customHeight="1" x14ac:dyDescent="0.2">
      <c r="A18" s="828" t="s">
        <v>278</v>
      </c>
      <c r="B18" s="38" t="s">
        <v>387</v>
      </c>
      <c r="C18" s="620">
        <v>226480756</v>
      </c>
      <c r="D18" s="854">
        <v>372963545</v>
      </c>
      <c r="E18" s="838">
        <v>185927249</v>
      </c>
    </row>
    <row r="19" spans="1:5" s="34" customFormat="1" ht="12" customHeight="1" thickBot="1" x14ac:dyDescent="0.25">
      <c r="A19" s="830" t="s">
        <v>279</v>
      </c>
      <c r="B19" s="41" t="s">
        <v>388</v>
      </c>
      <c r="C19" s="621">
        <v>67792936</v>
      </c>
      <c r="D19" s="794">
        <v>227173142</v>
      </c>
      <c r="E19" s="839">
        <v>44046085</v>
      </c>
    </row>
    <row r="20" spans="1:5" s="34" customFormat="1" ht="25.5" customHeight="1" thickBot="1" x14ac:dyDescent="0.25">
      <c r="A20" s="833" t="s">
        <v>184</v>
      </c>
      <c r="B20" s="834" t="s">
        <v>389</v>
      </c>
      <c r="C20" s="845">
        <f t="shared" ref="C20:D20" si="2">SUM(C21:C25)</f>
        <v>82409566</v>
      </c>
      <c r="D20" s="845">
        <f t="shared" si="2"/>
        <v>1078270150</v>
      </c>
      <c r="E20" s="845">
        <f>SUM(E21:E25)</f>
        <v>1026676989</v>
      </c>
    </row>
    <row r="21" spans="1:5" s="34" customFormat="1" ht="12" customHeight="1" x14ac:dyDescent="0.2">
      <c r="A21" s="829" t="s">
        <v>243</v>
      </c>
      <c r="B21" s="35" t="s">
        <v>390</v>
      </c>
      <c r="C21" s="619"/>
      <c r="D21" s="793">
        <v>370138900</v>
      </c>
      <c r="E21" s="846">
        <v>370138900</v>
      </c>
    </row>
    <row r="22" spans="1:5" s="34" customFormat="1" ht="12" customHeight="1" x14ac:dyDescent="0.2">
      <c r="A22" s="828" t="s">
        <v>244</v>
      </c>
      <c r="B22" s="38" t="s">
        <v>391</v>
      </c>
      <c r="C22" s="620"/>
      <c r="D22" s="854"/>
      <c r="E22" s="838"/>
    </row>
    <row r="23" spans="1:5" s="34" customFormat="1" ht="12" customHeight="1" x14ac:dyDescent="0.2">
      <c r="A23" s="828" t="s">
        <v>245</v>
      </c>
      <c r="B23" s="38" t="s">
        <v>392</v>
      </c>
      <c r="C23" s="620"/>
      <c r="D23" s="854"/>
      <c r="E23" s="838"/>
    </row>
    <row r="24" spans="1:5" s="34" customFormat="1" ht="12" customHeight="1" x14ac:dyDescent="0.2">
      <c r="A24" s="828" t="s">
        <v>246</v>
      </c>
      <c r="B24" s="38" t="s">
        <v>393</v>
      </c>
      <c r="C24" s="620"/>
      <c r="D24" s="854"/>
      <c r="E24" s="838"/>
    </row>
    <row r="25" spans="1:5" s="34" customFormat="1" ht="12" customHeight="1" x14ac:dyDescent="0.2">
      <c r="A25" s="828" t="s">
        <v>347</v>
      </c>
      <c r="B25" s="38" t="s">
        <v>394</v>
      </c>
      <c r="C25" s="620">
        <v>82409566</v>
      </c>
      <c r="D25" s="854">
        <v>708131250</v>
      </c>
      <c r="E25" s="838">
        <v>656538089</v>
      </c>
    </row>
    <row r="26" spans="1:5" s="34" customFormat="1" ht="12" customHeight="1" thickBot="1" x14ac:dyDescent="0.25">
      <c r="A26" s="830" t="s">
        <v>348</v>
      </c>
      <c r="B26" s="45" t="s">
        <v>395</v>
      </c>
      <c r="C26" s="621">
        <v>82409566</v>
      </c>
      <c r="D26" s="794">
        <v>694206350</v>
      </c>
      <c r="E26" s="839">
        <v>647953089</v>
      </c>
    </row>
    <row r="27" spans="1:5" s="34" customFormat="1" ht="12" customHeight="1" thickBot="1" x14ac:dyDescent="0.25">
      <c r="A27" s="833" t="s">
        <v>349</v>
      </c>
      <c r="B27" s="834" t="s">
        <v>396</v>
      </c>
      <c r="C27" s="841">
        <f t="shared" ref="C27:D27" si="3">C28+C32+C33+C34+C31</f>
        <v>481500000</v>
      </c>
      <c r="D27" s="841">
        <f t="shared" si="3"/>
        <v>482500000</v>
      </c>
      <c r="E27" s="841">
        <f>E28+E32+E33+E34+E31</f>
        <v>470233739</v>
      </c>
    </row>
    <row r="28" spans="1:5" s="34" customFormat="1" ht="12" customHeight="1" x14ac:dyDescent="0.2">
      <c r="A28" s="829" t="s">
        <v>247</v>
      </c>
      <c r="B28" s="35" t="s">
        <v>681</v>
      </c>
      <c r="C28" s="619">
        <v>430000000</v>
      </c>
      <c r="D28" s="619">
        <v>430000000</v>
      </c>
      <c r="E28" s="851">
        <f t="shared" ref="E28" si="4">SUM(E29:E30)</f>
        <v>424778074</v>
      </c>
    </row>
    <row r="29" spans="1:5" s="34" customFormat="1" ht="12" customHeight="1" x14ac:dyDescent="0.2">
      <c r="A29" s="828" t="s">
        <v>397</v>
      </c>
      <c r="B29" s="38" t="s">
        <v>398</v>
      </c>
      <c r="C29" s="620">
        <v>89000000</v>
      </c>
      <c r="D29" s="854">
        <v>89000000</v>
      </c>
      <c r="E29" s="838">
        <v>81767339</v>
      </c>
    </row>
    <row r="30" spans="1:5" s="34" customFormat="1" ht="12" customHeight="1" x14ac:dyDescent="0.2">
      <c r="A30" s="828" t="s">
        <v>399</v>
      </c>
      <c r="B30" s="634" t="s">
        <v>688</v>
      </c>
      <c r="C30" s="620">
        <v>341000000</v>
      </c>
      <c r="D30" s="854">
        <v>341000000</v>
      </c>
      <c r="E30" s="838">
        <v>343010735</v>
      </c>
    </row>
    <row r="31" spans="1:5" s="34" customFormat="1" ht="12" customHeight="1" x14ac:dyDescent="0.2">
      <c r="A31" s="828" t="s">
        <v>666</v>
      </c>
      <c r="B31" s="38" t="s">
        <v>159</v>
      </c>
      <c r="C31" s="620"/>
      <c r="D31" s="854"/>
      <c r="E31" s="838">
        <v>39072</v>
      </c>
    </row>
    <row r="32" spans="1:5" s="34" customFormat="1" ht="12" customHeight="1" x14ac:dyDescent="0.2">
      <c r="A32" s="828" t="s">
        <v>667</v>
      </c>
      <c r="B32" s="38" t="s">
        <v>401</v>
      </c>
      <c r="C32" s="620">
        <v>35000000</v>
      </c>
      <c r="D32" s="854">
        <v>35000000</v>
      </c>
      <c r="E32" s="838">
        <v>31727403</v>
      </c>
    </row>
    <row r="33" spans="1:5" s="34" customFormat="1" ht="12" customHeight="1" x14ac:dyDescent="0.2">
      <c r="A33" s="828" t="s">
        <v>668</v>
      </c>
      <c r="B33" s="38" t="s">
        <v>403</v>
      </c>
      <c r="C33" s="620"/>
      <c r="D33" s="854">
        <v>1000000</v>
      </c>
      <c r="E33" s="838">
        <v>158400</v>
      </c>
    </row>
    <row r="34" spans="1:5" s="34" customFormat="1" ht="12" customHeight="1" thickBot="1" x14ac:dyDescent="0.25">
      <c r="A34" s="830" t="s">
        <v>669</v>
      </c>
      <c r="B34" s="38" t="s">
        <v>404</v>
      </c>
      <c r="C34" s="621">
        <v>16500000</v>
      </c>
      <c r="D34" s="794">
        <v>16500000</v>
      </c>
      <c r="E34" s="839">
        <v>13530790</v>
      </c>
    </row>
    <row r="35" spans="1:5" s="34" customFormat="1" ht="12" customHeight="1" thickBot="1" x14ac:dyDescent="0.25">
      <c r="A35" s="833" t="s">
        <v>186</v>
      </c>
      <c r="B35" s="834" t="s">
        <v>405</v>
      </c>
      <c r="C35" s="841">
        <f t="shared" ref="C35:D35" si="5">SUM(C36:C46)</f>
        <v>338598578</v>
      </c>
      <c r="D35" s="841">
        <f t="shared" si="5"/>
        <v>360439284</v>
      </c>
      <c r="E35" s="841">
        <f>SUM(E36:E46)</f>
        <v>314593205</v>
      </c>
    </row>
    <row r="36" spans="1:5" s="34" customFormat="1" ht="12" customHeight="1" x14ac:dyDescent="0.2">
      <c r="A36" s="829" t="s">
        <v>249</v>
      </c>
      <c r="B36" s="35" t="s">
        <v>406</v>
      </c>
      <c r="C36" s="619">
        <v>17790706</v>
      </c>
      <c r="D36" s="793">
        <v>17923606</v>
      </c>
      <c r="E36" s="846">
        <v>8179095</v>
      </c>
    </row>
    <row r="37" spans="1:5" s="34" customFormat="1" ht="12" customHeight="1" x14ac:dyDescent="0.2">
      <c r="A37" s="828" t="s">
        <v>250</v>
      </c>
      <c r="B37" s="38" t="s">
        <v>414</v>
      </c>
      <c r="C37" s="620">
        <v>78035332</v>
      </c>
      <c r="D37" s="854">
        <v>80676792</v>
      </c>
      <c r="E37" s="838">
        <v>77258808</v>
      </c>
    </row>
    <row r="38" spans="1:5" s="34" customFormat="1" ht="12" customHeight="1" x14ac:dyDescent="0.2">
      <c r="A38" s="828" t="s">
        <v>251</v>
      </c>
      <c r="B38" s="38" t="s">
        <v>415</v>
      </c>
      <c r="C38" s="620">
        <v>27665692</v>
      </c>
      <c r="D38" s="854">
        <v>23955683</v>
      </c>
      <c r="E38" s="838">
        <v>17781177</v>
      </c>
    </row>
    <row r="39" spans="1:5" s="34" customFormat="1" ht="12" customHeight="1" x14ac:dyDescent="0.2">
      <c r="A39" s="828" t="s">
        <v>350</v>
      </c>
      <c r="B39" s="38" t="s">
        <v>416</v>
      </c>
      <c r="C39" s="620">
        <v>740000</v>
      </c>
      <c r="D39" s="854">
        <v>740000</v>
      </c>
      <c r="E39" s="838">
        <v>965935</v>
      </c>
    </row>
    <row r="40" spans="1:5" s="34" customFormat="1" ht="12" customHeight="1" x14ac:dyDescent="0.2">
      <c r="A40" s="828" t="s">
        <v>351</v>
      </c>
      <c r="B40" s="38" t="s">
        <v>417</v>
      </c>
      <c r="C40" s="620">
        <v>171606721</v>
      </c>
      <c r="D40" s="854">
        <v>176547721</v>
      </c>
      <c r="E40" s="838">
        <v>175322036</v>
      </c>
    </row>
    <row r="41" spans="1:5" s="34" customFormat="1" ht="12" customHeight="1" x14ac:dyDescent="0.2">
      <c r="A41" s="828" t="s">
        <v>352</v>
      </c>
      <c r="B41" s="38" t="s">
        <v>418</v>
      </c>
      <c r="C41" s="620">
        <v>31643526</v>
      </c>
      <c r="D41" s="854">
        <v>30391342</v>
      </c>
      <c r="E41" s="838">
        <v>21427421</v>
      </c>
    </row>
    <row r="42" spans="1:5" s="34" customFormat="1" ht="12" customHeight="1" x14ac:dyDescent="0.2">
      <c r="A42" s="828" t="s">
        <v>353</v>
      </c>
      <c r="B42" s="38" t="s">
        <v>419</v>
      </c>
      <c r="C42" s="620">
        <v>8433000</v>
      </c>
      <c r="D42" s="854">
        <v>8433000</v>
      </c>
      <c r="E42" s="838">
        <v>7222000</v>
      </c>
    </row>
    <row r="43" spans="1:5" s="34" customFormat="1" ht="12" customHeight="1" x14ac:dyDescent="0.2">
      <c r="A43" s="828" t="s">
        <v>354</v>
      </c>
      <c r="B43" s="38" t="s">
        <v>420</v>
      </c>
      <c r="C43" s="620"/>
      <c r="D43" s="854"/>
      <c r="E43" s="838">
        <v>167</v>
      </c>
    </row>
    <row r="44" spans="1:5" s="34" customFormat="1" ht="12" customHeight="1" x14ac:dyDescent="0.2">
      <c r="A44" s="828" t="s">
        <v>421</v>
      </c>
      <c r="B44" s="38" t="s">
        <v>422</v>
      </c>
      <c r="C44" s="620"/>
      <c r="D44" s="49"/>
      <c r="E44" s="843"/>
    </row>
    <row r="45" spans="1:5" s="34" customFormat="1" ht="12" customHeight="1" x14ac:dyDescent="0.2">
      <c r="A45" s="830" t="s">
        <v>423</v>
      </c>
      <c r="B45" s="41" t="s">
        <v>232</v>
      </c>
      <c r="C45" s="620">
        <v>500000</v>
      </c>
      <c r="D45" s="51">
        <v>500000</v>
      </c>
      <c r="E45" s="844">
        <v>1209667</v>
      </c>
    </row>
    <row r="46" spans="1:5" s="34" customFormat="1" ht="12" customHeight="1" thickBot="1" x14ac:dyDescent="0.25">
      <c r="A46" s="830" t="s">
        <v>231</v>
      </c>
      <c r="B46" s="41" t="s">
        <v>424</v>
      </c>
      <c r="C46" s="621">
        <v>2183601</v>
      </c>
      <c r="D46" s="622">
        <v>21271140</v>
      </c>
      <c r="E46" s="844">
        <v>5226899</v>
      </c>
    </row>
    <row r="47" spans="1:5" s="34" customFormat="1" ht="12" customHeight="1" thickBot="1" x14ac:dyDescent="0.25">
      <c r="A47" s="833" t="s">
        <v>189</v>
      </c>
      <c r="B47" s="834" t="s">
        <v>425</v>
      </c>
      <c r="C47" s="841">
        <f t="shared" ref="C47:D47" si="6">SUM(C48:C52)</f>
        <v>22087500</v>
      </c>
      <c r="D47" s="841">
        <f t="shared" si="6"/>
        <v>22232600</v>
      </c>
      <c r="E47" s="841">
        <f>SUM(E48:E52)</f>
        <v>5525134</v>
      </c>
    </row>
    <row r="48" spans="1:5" s="34" customFormat="1" ht="12" customHeight="1" x14ac:dyDescent="0.2">
      <c r="A48" s="829" t="s">
        <v>252</v>
      </c>
      <c r="B48" s="35" t="s">
        <v>426</v>
      </c>
      <c r="C48" s="619"/>
      <c r="D48" s="623"/>
      <c r="E48" s="848"/>
    </row>
    <row r="49" spans="1:8" s="34" customFormat="1" ht="12" customHeight="1" x14ac:dyDescent="0.2">
      <c r="A49" s="828" t="s">
        <v>253</v>
      </c>
      <c r="B49" s="38" t="s">
        <v>169</v>
      </c>
      <c r="C49" s="620">
        <v>21787500</v>
      </c>
      <c r="D49" s="49">
        <v>21787500</v>
      </c>
      <c r="E49" s="843">
        <v>5202984</v>
      </c>
    </row>
    <row r="50" spans="1:8" s="34" customFormat="1" ht="12" customHeight="1" x14ac:dyDescent="0.2">
      <c r="A50" s="828" t="s">
        <v>427</v>
      </c>
      <c r="B50" s="38" t="s">
        <v>428</v>
      </c>
      <c r="C50" s="620">
        <v>300000</v>
      </c>
      <c r="D50" s="49">
        <v>300000</v>
      </c>
      <c r="E50" s="843">
        <v>177050</v>
      </c>
    </row>
    <row r="51" spans="1:8" s="34" customFormat="1" ht="12" customHeight="1" x14ac:dyDescent="0.2">
      <c r="A51" s="828" t="s">
        <v>429</v>
      </c>
      <c r="B51" s="38" t="s">
        <v>430</v>
      </c>
      <c r="C51" s="620"/>
      <c r="D51" s="49"/>
      <c r="E51" s="843"/>
    </row>
    <row r="52" spans="1:8" s="34" customFormat="1" ht="12" customHeight="1" thickBot="1" x14ac:dyDescent="0.25">
      <c r="A52" s="830" t="s">
        <v>431</v>
      </c>
      <c r="B52" s="41" t="s">
        <v>432</v>
      </c>
      <c r="C52" s="621"/>
      <c r="D52" s="622">
        <v>145100</v>
      </c>
      <c r="E52" s="844">
        <v>145100</v>
      </c>
    </row>
    <row r="53" spans="1:8" s="34" customFormat="1" ht="17.25" customHeight="1" thickBot="1" x14ac:dyDescent="0.25">
      <c r="A53" s="833" t="s">
        <v>355</v>
      </c>
      <c r="B53" s="834" t="s">
        <v>433</v>
      </c>
      <c r="C53" s="841">
        <f t="shared" ref="C53:D53" si="7">SUM(C54:C56)</f>
        <v>1430000</v>
      </c>
      <c r="D53" s="841">
        <f t="shared" si="7"/>
        <v>2792700</v>
      </c>
      <c r="E53" s="841">
        <f>SUM(E54:E56)</f>
        <v>18124157</v>
      </c>
    </row>
    <row r="54" spans="1:8" s="34" customFormat="1" ht="11.25" customHeight="1" x14ac:dyDescent="0.2">
      <c r="A54" s="829" t="s">
        <v>254</v>
      </c>
      <c r="B54" s="35" t="s">
        <v>434</v>
      </c>
      <c r="C54" s="619"/>
      <c r="D54" s="793"/>
      <c r="E54" s="846"/>
    </row>
    <row r="55" spans="1:8" s="34" customFormat="1" ht="21" customHeight="1" x14ac:dyDescent="0.2">
      <c r="A55" s="828" t="s">
        <v>255</v>
      </c>
      <c r="B55" s="38" t="s">
        <v>435</v>
      </c>
      <c r="C55" s="620">
        <v>480000</v>
      </c>
      <c r="D55" s="854">
        <v>880000</v>
      </c>
      <c r="E55" s="838">
        <v>15332864</v>
      </c>
    </row>
    <row r="56" spans="1:8" s="34" customFormat="1" ht="12" customHeight="1" x14ac:dyDescent="0.2">
      <c r="A56" s="828" t="s">
        <v>356</v>
      </c>
      <c r="B56" s="38" t="s">
        <v>436</v>
      </c>
      <c r="C56" s="620">
        <v>950000</v>
      </c>
      <c r="D56" s="854">
        <v>1912700</v>
      </c>
      <c r="E56" s="838">
        <v>2791293</v>
      </c>
    </row>
    <row r="57" spans="1:8" s="34" customFormat="1" ht="12" customHeight="1" thickBot="1" x14ac:dyDescent="0.25">
      <c r="A57" s="830" t="s">
        <v>437</v>
      </c>
      <c r="B57" s="41" t="s">
        <v>438</v>
      </c>
      <c r="C57" s="621"/>
      <c r="D57" s="794"/>
      <c r="E57" s="839"/>
    </row>
    <row r="58" spans="1:8" s="34" customFormat="1" ht="12" customHeight="1" thickBot="1" x14ac:dyDescent="0.25">
      <c r="A58" s="833" t="s">
        <v>191</v>
      </c>
      <c r="B58" s="44" t="s">
        <v>439</v>
      </c>
      <c r="C58" s="845">
        <f t="shared" ref="C58:D58" si="8">SUM(C59:C61)</f>
        <v>0</v>
      </c>
      <c r="D58" s="845">
        <f t="shared" si="8"/>
        <v>0</v>
      </c>
      <c r="E58" s="845">
        <f>SUM(E59:E61)</f>
        <v>0</v>
      </c>
    </row>
    <row r="59" spans="1:8" s="34" customFormat="1" ht="12" customHeight="1" x14ac:dyDescent="0.2">
      <c r="A59" s="829" t="s">
        <v>357</v>
      </c>
      <c r="B59" s="35" t="s">
        <v>440</v>
      </c>
      <c r="C59" s="619"/>
      <c r="D59" s="623">
        <v>0</v>
      </c>
      <c r="E59" s="843"/>
    </row>
    <row r="60" spans="1:8" s="34" customFormat="1" ht="22.5" customHeight="1" x14ac:dyDescent="0.2">
      <c r="A60" s="828" t="s">
        <v>358</v>
      </c>
      <c r="B60" s="38" t="s">
        <v>441</v>
      </c>
      <c r="C60" s="620"/>
      <c r="D60" s="49">
        <v>0</v>
      </c>
      <c r="E60" s="843"/>
    </row>
    <row r="61" spans="1:8" s="34" customFormat="1" ht="12" customHeight="1" x14ac:dyDescent="0.2">
      <c r="A61" s="828" t="s">
        <v>442</v>
      </c>
      <c r="B61" s="38" t="s">
        <v>443</v>
      </c>
      <c r="C61" s="620"/>
      <c r="D61" s="49">
        <v>0</v>
      </c>
      <c r="E61" s="843"/>
    </row>
    <row r="62" spans="1:8" s="34" customFormat="1" ht="12" customHeight="1" thickBot="1" x14ac:dyDescent="0.25">
      <c r="A62" s="830" t="s">
        <v>444</v>
      </c>
      <c r="B62" s="41" t="s">
        <v>445</v>
      </c>
      <c r="C62" s="621"/>
      <c r="D62" s="624">
        <v>0</v>
      </c>
      <c r="E62" s="843"/>
    </row>
    <row r="63" spans="1:8" s="34" customFormat="1" ht="12" customHeight="1" thickBot="1" x14ac:dyDescent="0.25">
      <c r="A63" s="833" t="s">
        <v>192</v>
      </c>
      <c r="B63" s="834" t="s">
        <v>446</v>
      </c>
      <c r="C63" s="46">
        <f t="shared" ref="C63:D63" si="9">C6+C13+C20+C27+C35+C47+C53+C58</f>
        <v>2613316710</v>
      </c>
      <c r="D63" s="46">
        <f t="shared" si="9"/>
        <v>3643333344</v>
      </c>
      <c r="E63" s="841">
        <f>E6+E13+E20+E27+E35+E47+E53+E58</f>
        <v>3345215538</v>
      </c>
      <c r="F63" s="34">
        <f>'7.1. sz. mell'!C35+' 7.2.sz.mell.'!C35+'7.3. sz. mell.'!C35+'7.4. sz. mell.'!C35+'7.5. sz. mell.'!C35+'7.6. sz. mell. '!C35+'6. sz. mell'!C65</f>
        <v>2613316710</v>
      </c>
      <c r="G63" s="34">
        <f>'7.1. sz. mell'!D35+' 7.2.sz.mell.'!D35+'7.3. sz. mell.'!D35+'7.4. sz. mell.'!D35+'7.5. sz. mell.'!D35+'7.6. sz. mell. '!D35+'6. sz. mell'!D65</f>
        <v>3643333344</v>
      </c>
      <c r="H63" s="34">
        <f>'7.1. sz. mell'!E35+' 7.2.sz.mell.'!E35+'7.3. sz. mell.'!E35+'7.4. sz. mell.'!E35+'7.5. sz. mell.'!E35+'7.6. sz. mell. '!E35+'6. sz. mell'!E65</f>
        <v>3345215538</v>
      </c>
    </row>
    <row r="64" spans="1:8" s="34" customFormat="1" ht="12" customHeight="1" thickBot="1" x14ac:dyDescent="0.25">
      <c r="A64" s="55" t="s">
        <v>447</v>
      </c>
      <c r="B64" s="44" t="s">
        <v>448</v>
      </c>
      <c r="C64" s="576">
        <f t="shared" ref="C64:D64" si="10">SUM(C65:C67)</f>
        <v>169269106</v>
      </c>
      <c r="D64" s="576">
        <f t="shared" si="10"/>
        <v>169269106</v>
      </c>
      <c r="E64" s="576">
        <f>SUM(E65:E67)</f>
        <v>30020437</v>
      </c>
    </row>
    <row r="65" spans="1:5" s="34" customFormat="1" ht="12" customHeight="1" x14ac:dyDescent="0.2">
      <c r="A65" s="829" t="s">
        <v>449</v>
      </c>
      <c r="B65" s="35" t="s">
        <v>450</v>
      </c>
      <c r="C65" s="619">
        <v>69269106</v>
      </c>
      <c r="D65" s="623">
        <v>69269106</v>
      </c>
      <c r="E65" s="843">
        <v>30020437</v>
      </c>
    </row>
    <row r="66" spans="1:5" s="34" customFormat="1" ht="12" customHeight="1" x14ac:dyDescent="0.2">
      <c r="A66" s="828" t="s">
        <v>451</v>
      </c>
      <c r="B66" s="38" t="s">
        <v>452</v>
      </c>
      <c r="C66" s="620">
        <v>100000000</v>
      </c>
      <c r="D66" s="49">
        <v>100000000</v>
      </c>
      <c r="E66" s="827"/>
    </row>
    <row r="67" spans="1:5" s="34" customFormat="1" ht="12" customHeight="1" thickBot="1" x14ac:dyDescent="0.25">
      <c r="A67" s="830" t="s">
        <v>453</v>
      </c>
      <c r="B67" s="56" t="s">
        <v>454</v>
      </c>
      <c r="C67" s="621"/>
      <c r="D67" s="622"/>
      <c r="E67" s="843"/>
    </row>
    <row r="68" spans="1:5" s="34" customFormat="1" ht="12" customHeight="1" thickBot="1" x14ac:dyDescent="0.25">
      <c r="A68" s="55" t="s">
        <v>455</v>
      </c>
      <c r="B68" s="44" t="s">
        <v>456</v>
      </c>
      <c r="C68" s="845">
        <f t="shared" ref="C68:D68" si="11">+C69+C70+C71+C72</f>
        <v>0</v>
      </c>
      <c r="D68" s="845">
        <f t="shared" si="11"/>
        <v>0</v>
      </c>
      <c r="E68" s="845">
        <f>+E69+E70+E71+E72</f>
        <v>0</v>
      </c>
    </row>
    <row r="69" spans="1:5" s="34" customFormat="1" ht="13.5" customHeight="1" x14ac:dyDescent="0.2">
      <c r="A69" s="829" t="s">
        <v>256</v>
      </c>
      <c r="B69" s="35" t="s">
        <v>457</v>
      </c>
      <c r="C69" s="619"/>
      <c r="D69" s="623">
        <v>0</v>
      </c>
      <c r="E69" s="843"/>
    </row>
    <row r="70" spans="1:5" s="34" customFormat="1" ht="12" customHeight="1" x14ac:dyDescent="0.2">
      <c r="A70" s="828" t="s">
        <v>257</v>
      </c>
      <c r="B70" s="38" t="s">
        <v>458</v>
      </c>
      <c r="C70" s="620"/>
      <c r="D70" s="49">
        <v>0</v>
      </c>
      <c r="E70" s="843"/>
    </row>
    <row r="71" spans="1:5" s="34" customFormat="1" ht="12" customHeight="1" x14ac:dyDescent="0.2">
      <c r="A71" s="828" t="s">
        <v>459</v>
      </c>
      <c r="B71" s="38" t="s">
        <v>460</v>
      </c>
      <c r="C71" s="620"/>
      <c r="D71" s="49">
        <v>0</v>
      </c>
      <c r="E71" s="843"/>
    </row>
    <row r="72" spans="1:5" s="34" customFormat="1" ht="12" customHeight="1" thickBot="1" x14ac:dyDescent="0.25">
      <c r="A72" s="830" t="s">
        <v>461</v>
      </c>
      <c r="B72" s="41" t="s">
        <v>462</v>
      </c>
      <c r="C72" s="621"/>
      <c r="D72" s="622">
        <v>0</v>
      </c>
      <c r="E72" s="843"/>
    </row>
    <row r="73" spans="1:5" s="34" customFormat="1" ht="12" customHeight="1" thickBot="1" x14ac:dyDescent="0.25">
      <c r="A73" s="55" t="s">
        <v>463</v>
      </c>
      <c r="B73" s="44" t="s">
        <v>464</v>
      </c>
      <c r="C73" s="841">
        <f t="shared" ref="C73:D73" si="12">SUM(C74:C75)</f>
        <v>364667600</v>
      </c>
      <c r="D73" s="841">
        <f t="shared" si="12"/>
        <v>367267935</v>
      </c>
      <c r="E73" s="841">
        <f>SUM(E74:E75)</f>
        <v>367267935</v>
      </c>
    </row>
    <row r="74" spans="1:5" s="34" customFormat="1" ht="12" customHeight="1" x14ac:dyDescent="0.2">
      <c r="A74" s="829" t="s">
        <v>465</v>
      </c>
      <c r="B74" s="35" t="s">
        <v>466</v>
      </c>
      <c r="C74" s="619">
        <v>364667600</v>
      </c>
      <c r="D74" s="852">
        <v>367267935</v>
      </c>
      <c r="E74" s="843">
        <v>367267935</v>
      </c>
    </row>
    <row r="75" spans="1:5" s="34" customFormat="1" ht="12" customHeight="1" thickBot="1" x14ac:dyDescent="0.25">
      <c r="A75" s="830" t="s">
        <v>467</v>
      </c>
      <c r="B75" s="41" t="s">
        <v>472</v>
      </c>
      <c r="C75" s="621"/>
      <c r="D75" s="622">
        <v>0</v>
      </c>
      <c r="E75" s="843"/>
    </row>
    <row r="76" spans="1:5" s="34" customFormat="1" ht="12" customHeight="1" thickBot="1" x14ac:dyDescent="0.25">
      <c r="A76" s="55" t="s">
        <v>473</v>
      </c>
      <c r="B76" s="44" t="s">
        <v>474</v>
      </c>
      <c r="C76" s="845">
        <f t="shared" ref="C76:D76" si="13">+C77+C78+C79</f>
        <v>0</v>
      </c>
      <c r="D76" s="845">
        <f t="shared" si="13"/>
        <v>45672254</v>
      </c>
      <c r="E76" s="845">
        <f>+E77+E78+E79</f>
        <v>45672254</v>
      </c>
    </row>
    <row r="77" spans="1:5" s="34" customFormat="1" ht="12" customHeight="1" x14ac:dyDescent="0.2">
      <c r="A77" s="829" t="s">
        <v>475</v>
      </c>
      <c r="B77" s="35" t="s">
        <v>476</v>
      </c>
      <c r="C77" s="619">
        <v>0</v>
      </c>
      <c r="D77" s="852">
        <v>45672254</v>
      </c>
      <c r="E77" s="843">
        <v>45672254</v>
      </c>
    </row>
    <row r="78" spans="1:5" s="34" customFormat="1" ht="12" customHeight="1" x14ac:dyDescent="0.2">
      <c r="A78" s="828" t="s">
        <v>477</v>
      </c>
      <c r="B78" s="38" t="s">
        <v>478</v>
      </c>
      <c r="C78" s="620">
        <v>0</v>
      </c>
      <c r="D78" s="49">
        <v>0</v>
      </c>
      <c r="E78" s="843"/>
    </row>
    <row r="79" spans="1:5" s="34" customFormat="1" ht="12" customHeight="1" thickBot="1" x14ac:dyDescent="0.25">
      <c r="A79" s="830" t="s">
        <v>479</v>
      </c>
      <c r="B79" s="45" t="s">
        <v>480</v>
      </c>
      <c r="C79" s="621">
        <v>0</v>
      </c>
      <c r="D79" s="622">
        <v>0</v>
      </c>
      <c r="E79" s="843"/>
    </row>
    <row r="80" spans="1:5" s="34" customFormat="1" ht="12" customHeight="1" thickBot="1" x14ac:dyDescent="0.25">
      <c r="A80" s="55" t="s">
        <v>481</v>
      </c>
      <c r="B80" s="44" t="s">
        <v>482</v>
      </c>
      <c r="C80" s="855">
        <v>0</v>
      </c>
      <c r="D80" s="855">
        <v>0</v>
      </c>
      <c r="E80" s="845">
        <f>+E81+E82+E83+E84</f>
        <v>0</v>
      </c>
    </row>
    <row r="81" spans="1:8" s="34" customFormat="1" ht="12" customHeight="1" x14ac:dyDescent="0.2">
      <c r="A81" s="57" t="s">
        <v>483</v>
      </c>
      <c r="B81" s="35" t="s">
        <v>484</v>
      </c>
      <c r="C81" s="619">
        <v>0</v>
      </c>
      <c r="D81" s="623">
        <v>0</v>
      </c>
      <c r="E81" s="843"/>
    </row>
    <row r="82" spans="1:8" s="34" customFormat="1" ht="12" customHeight="1" x14ac:dyDescent="0.2">
      <c r="A82" s="58" t="s">
        <v>485</v>
      </c>
      <c r="B82" s="38" t="s">
        <v>488</v>
      </c>
      <c r="C82" s="620">
        <v>0</v>
      </c>
      <c r="D82" s="49">
        <v>0</v>
      </c>
      <c r="E82" s="843"/>
    </row>
    <row r="83" spans="1:8" s="34" customFormat="1" ht="12" customHeight="1" x14ac:dyDescent="0.2">
      <c r="A83" s="58" t="s">
        <v>489</v>
      </c>
      <c r="B83" s="38" t="s">
        <v>490</v>
      </c>
      <c r="C83" s="620">
        <v>0</v>
      </c>
      <c r="D83" s="49">
        <v>0</v>
      </c>
      <c r="E83" s="843"/>
    </row>
    <row r="84" spans="1:8" s="34" customFormat="1" ht="12" customHeight="1" thickBot="1" x14ac:dyDescent="0.25">
      <c r="A84" s="59" t="s">
        <v>491</v>
      </c>
      <c r="B84" s="45" t="s">
        <v>492</v>
      </c>
      <c r="C84" s="596">
        <v>0</v>
      </c>
      <c r="D84" s="49">
        <v>0</v>
      </c>
      <c r="E84" s="843"/>
    </row>
    <row r="85" spans="1:8" s="34" customFormat="1" ht="12" customHeight="1" thickBot="1" x14ac:dyDescent="0.25">
      <c r="A85" s="802" t="s">
        <v>198</v>
      </c>
      <c r="B85" s="44" t="s">
        <v>494</v>
      </c>
      <c r="C85" s="849"/>
      <c r="D85" s="849"/>
      <c r="E85" s="849"/>
    </row>
    <row r="86" spans="1:8" s="34" customFormat="1" ht="12" customHeight="1" thickBot="1" x14ac:dyDescent="0.25">
      <c r="A86" s="802" t="s">
        <v>199</v>
      </c>
      <c r="B86" s="62" t="s">
        <v>496</v>
      </c>
      <c r="C86" s="847">
        <f t="shared" ref="C86:D86" si="14">+C64+C68+C73+C76+C80+C85</f>
        <v>533936706</v>
      </c>
      <c r="D86" s="847">
        <f t="shared" si="14"/>
        <v>582209295</v>
      </c>
      <c r="E86" s="847">
        <f>+E64+E68+E73+E76+E80+E85</f>
        <v>442960626</v>
      </c>
    </row>
    <row r="87" spans="1:8" s="34" customFormat="1" ht="20.25" customHeight="1" thickBot="1" x14ac:dyDescent="0.25">
      <c r="A87" s="801" t="s">
        <v>200</v>
      </c>
      <c r="B87" s="63" t="s">
        <v>498</v>
      </c>
      <c r="C87" s="46">
        <f t="shared" ref="C87:D87" si="15">C86+C63</f>
        <v>3147253416</v>
      </c>
      <c r="D87" s="46">
        <f t="shared" si="15"/>
        <v>4225542639</v>
      </c>
      <c r="E87" s="841">
        <f>E86+E63</f>
        <v>3788176164</v>
      </c>
      <c r="F87" s="34">
        <f>'2.1.sz.mell  '!C29+'2.2.sz.mell  '!C31</f>
        <v>3147253416</v>
      </c>
      <c r="G87" s="34">
        <f>'2.1.sz.mell  '!D29+'2.2.sz.mell  '!D31</f>
        <v>4225542639</v>
      </c>
      <c r="H87" s="34">
        <f>'2.1.sz.mell  '!E29+'2.2.sz.mell  '!E31</f>
        <v>3788176164</v>
      </c>
    </row>
    <row r="88" spans="1:8" s="34" customFormat="1" ht="12" customHeight="1" x14ac:dyDescent="0.2">
      <c r="A88" s="64"/>
      <c r="B88" s="64"/>
      <c r="C88" s="65"/>
      <c r="D88" s="65"/>
      <c r="E88" s="65"/>
    </row>
    <row r="89" spans="1:8" ht="16.5" customHeight="1" x14ac:dyDescent="0.25">
      <c r="A89" s="1103" t="s">
        <v>258</v>
      </c>
      <c r="B89" s="1103"/>
      <c r="C89" s="1103"/>
      <c r="D89" s="1103"/>
      <c r="E89" s="1103"/>
    </row>
    <row r="90" spans="1:8" s="68" customFormat="1" ht="16.5" customHeight="1" thickBot="1" x14ac:dyDescent="0.3">
      <c r="A90" s="66" t="s">
        <v>259</v>
      </c>
      <c r="B90" s="66"/>
      <c r="C90" s="67"/>
      <c r="D90" s="67"/>
      <c r="E90" s="67" t="s">
        <v>380</v>
      </c>
    </row>
    <row r="91" spans="1:8" s="68" customFormat="1" ht="16.5" customHeight="1" x14ac:dyDescent="0.25">
      <c r="A91" s="1104" t="s">
        <v>317</v>
      </c>
      <c r="B91" s="1106" t="s">
        <v>499</v>
      </c>
      <c r="C91" s="549"/>
      <c r="D91" s="551" t="s">
        <v>720</v>
      </c>
      <c r="E91" s="550"/>
    </row>
    <row r="92" spans="1:8" ht="38.1" customHeight="1" thickBot="1" x14ac:dyDescent="0.3">
      <c r="A92" s="1105"/>
      <c r="B92" s="1107"/>
      <c r="C92" s="28" t="s">
        <v>366</v>
      </c>
      <c r="D92" s="28" t="s">
        <v>367</v>
      </c>
      <c r="E92" s="29" t="s">
        <v>175</v>
      </c>
    </row>
    <row r="93" spans="1:8" s="31" customFormat="1" ht="12" customHeight="1" thickBot="1" x14ac:dyDescent="0.25">
      <c r="A93" s="1" t="s">
        <v>368</v>
      </c>
      <c r="B93" s="2" t="s">
        <v>369</v>
      </c>
      <c r="C93" s="2" t="s">
        <v>370</v>
      </c>
      <c r="D93" s="2" t="s">
        <v>371</v>
      </c>
      <c r="E93" s="69" t="s">
        <v>372</v>
      </c>
    </row>
    <row r="94" spans="1:8" ht="12" customHeight="1" thickBot="1" x14ac:dyDescent="0.3">
      <c r="A94" s="3" t="s">
        <v>180</v>
      </c>
      <c r="B94" s="70" t="s">
        <v>548</v>
      </c>
      <c r="C94" s="71">
        <f>SUM(C95:C99)</f>
        <v>2482419261</v>
      </c>
      <c r="D94" s="71">
        <f>SUM(D95:D99)</f>
        <v>2601949322</v>
      </c>
      <c r="E94" s="72">
        <f>SUM(E95:E99)</f>
        <v>2286219244</v>
      </c>
    </row>
    <row r="95" spans="1:8" ht="12" customHeight="1" x14ac:dyDescent="0.25">
      <c r="A95" s="831" t="s">
        <v>260</v>
      </c>
      <c r="B95" s="14" t="s">
        <v>261</v>
      </c>
      <c r="C95" s="966">
        <v>1055210315</v>
      </c>
      <c r="D95" s="966">
        <v>1110072178</v>
      </c>
      <c r="E95" s="74">
        <v>1036807081</v>
      </c>
    </row>
    <row r="96" spans="1:8" ht="12" customHeight="1" x14ac:dyDescent="0.25">
      <c r="A96" s="828" t="s">
        <v>262</v>
      </c>
      <c r="B96" s="9" t="s">
        <v>360</v>
      </c>
      <c r="C96" s="854">
        <v>219874360</v>
      </c>
      <c r="D96" s="854">
        <v>227162504</v>
      </c>
      <c r="E96" s="838">
        <v>207856870</v>
      </c>
    </row>
    <row r="97" spans="1:7" ht="12" customHeight="1" x14ac:dyDescent="0.25">
      <c r="A97" s="828" t="s">
        <v>263</v>
      </c>
      <c r="B97" s="9" t="s">
        <v>264</v>
      </c>
      <c r="C97" s="792">
        <v>910925583</v>
      </c>
      <c r="D97" s="792">
        <v>950578878</v>
      </c>
      <c r="E97" s="839">
        <v>803850676</v>
      </c>
    </row>
    <row r="98" spans="1:7" ht="12" customHeight="1" x14ac:dyDescent="0.25">
      <c r="A98" s="828" t="s">
        <v>265</v>
      </c>
      <c r="B98" s="16" t="s">
        <v>361</v>
      </c>
      <c r="C98" s="792">
        <v>75850000</v>
      </c>
      <c r="D98" s="792">
        <v>51600000</v>
      </c>
      <c r="E98" s="839">
        <v>47275053</v>
      </c>
    </row>
    <row r="99" spans="1:7" ht="12" customHeight="1" x14ac:dyDescent="0.25">
      <c r="A99" s="828" t="s">
        <v>266</v>
      </c>
      <c r="B99" s="9" t="s">
        <v>884</v>
      </c>
      <c r="C99" s="854">
        <f>SUM(C101:C112)</f>
        <v>220559003</v>
      </c>
      <c r="D99" s="839">
        <f t="shared" ref="D99:E99" si="16">SUM(D101:D112)</f>
        <v>262535762</v>
      </c>
      <c r="E99" s="839">
        <f t="shared" si="16"/>
        <v>190429564</v>
      </c>
      <c r="G99" s="511"/>
    </row>
    <row r="100" spans="1:7" ht="12" customHeight="1" x14ac:dyDescent="0.25">
      <c r="A100" s="828" t="s">
        <v>267</v>
      </c>
      <c r="B100" s="1004" t="s">
        <v>885</v>
      </c>
      <c r="C100" s="792">
        <f>SUM(C101:C103)</f>
        <v>100000</v>
      </c>
      <c r="D100" s="792">
        <f t="shared" ref="D100:E100" si="17">SUM(D101:D103)</f>
        <v>9800000</v>
      </c>
      <c r="E100" s="839">
        <f t="shared" si="17"/>
        <v>9463052</v>
      </c>
      <c r="G100" s="998"/>
    </row>
    <row r="101" spans="1:7" ht="12" customHeight="1" x14ac:dyDescent="0.25">
      <c r="A101" s="828" t="s">
        <v>859</v>
      </c>
      <c r="B101" s="1005" t="s">
        <v>886</v>
      </c>
      <c r="C101" s="792">
        <v>100000</v>
      </c>
      <c r="D101" s="792">
        <v>9800000</v>
      </c>
      <c r="E101" s="839">
        <v>9463052</v>
      </c>
      <c r="G101" s="999"/>
    </row>
    <row r="102" spans="1:7" ht="12" customHeight="1" x14ac:dyDescent="0.25">
      <c r="A102" s="828" t="s">
        <v>860</v>
      </c>
      <c r="B102" s="1005" t="s">
        <v>887</v>
      </c>
      <c r="C102" s="792"/>
      <c r="D102" s="792"/>
      <c r="E102" s="839"/>
      <c r="G102" s="999"/>
    </row>
    <row r="103" spans="1:7" x14ac:dyDescent="0.25">
      <c r="A103" s="828" t="s">
        <v>861</v>
      </c>
      <c r="B103" s="1006" t="s">
        <v>888</v>
      </c>
      <c r="C103" s="792"/>
      <c r="D103" s="792"/>
      <c r="E103" s="839"/>
      <c r="G103" s="1000"/>
    </row>
    <row r="104" spans="1:7" ht="22.5" x14ac:dyDescent="0.25">
      <c r="A104" s="828" t="s">
        <v>271</v>
      </c>
      <c r="B104" s="1004" t="s">
        <v>889</v>
      </c>
      <c r="C104" s="792"/>
      <c r="D104" s="792"/>
      <c r="E104" s="839"/>
      <c r="G104" s="998"/>
    </row>
    <row r="105" spans="1:7" ht="22.5" x14ac:dyDescent="0.25">
      <c r="A105" s="828" t="s">
        <v>272</v>
      </c>
      <c r="B105" s="1004" t="s">
        <v>892</v>
      </c>
      <c r="C105" s="792"/>
      <c r="D105" s="792"/>
      <c r="E105" s="839"/>
      <c r="G105" s="998"/>
    </row>
    <row r="106" spans="1:7" ht="12" customHeight="1" x14ac:dyDescent="0.25">
      <c r="A106" s="828" t="s">
        <v>273</v>
      </c>
      <c r="B106" s="1004" t="s">
        <v>890</v>
      </c>
      <c r="C106" s="792"/>
      <c r="D106" s="792"/>
      <c r="E106" s="839"/>
      <c r="G106" s="998"/>
    </row>
    <row r="107" spans="1:7" ht="12" customHeight="1" x14ac:dyDescent="0.25">
      <c r="A107" s="828" t="s">
        <v>507</v>
      </c>
      <c r="B107" s="1004" t="s">
        <v>891</v>
      </c>
      <c r="C107" s="792">
        <v>523000</v>
      </c>
      <c r="D107" s="792">
        <v>4012934</v>
      </c>
      <c r="E107" s="839">
        <v>4012934</v>
      </c>
      <c r="G107" s="998"/>
    </row>
    <row r="108" spans="1:7" ht="22.5" x14ac:dyDescent="0.25">
      <c r="A108" s="828" t="s">
        <v>509</v>
      </c>
      <c r="B108" s="1004" t="s">
        <v>893</v>
      </c>
      <c r="C108" s="792"/>
      <c r="D108" s="792"/>
      <c r="E108" s="839"/>
      <c r="G108" s="998"/>
    </row>
    <row r="109" spans="1:7" ht="22.5" x14ac:dyDescent="0.25">
      <c r="A109" s="828" t="s">
        <v>511</v>
      </c>
      <c r="B109" s="1004" t="s">
        <v>894</v>
      </c>
      <c r="C109" s="792"/>
      <c r="D109" s="792">
        <v>15400000</v>
      </c>
      <c r="E109" s="839">
        <v>15400000</v>
      </c>
      <c r="G109" s="998"/>
    </row>
    <row r="110" spans="1:7" ht="12" customHeight="1" x14ac:dyDescent="0.25">
      <c r="A110" s="6" t="s">
        <v>157</v>
      </c>
      <c r="B110" s="1004" t="s">
        <v>895</v>
      </c>
      <c r="C110" s="792"/>
      <c r="D110" s="792"/>
      <c r="E110" s="839"/>
      <c r="G110" s="998"/>
    </row>
    <row r="111" spans="1:7" x14ac:dyDescent="0.25">
      <c r="A111" s="828" t="s">
        <v>862</v>
      </c>
      <c r="B111" s="1004" t="s">
        <v>896</v>
      </c>
      <c r="C111" s="792"/>
      <c r="D111" s="792"/>
      <c r="E111" s="839"/>
      <c r="G111" s="998"/>
    </row>
    <row r="112" spans="1:7" ht="16.5" thickBot="1" x14ac:dyDescent="0.3">
      <c r="A112" s="832" t="s">
        <v>898</v>
      </c>
      <c r="B112" s="1007" t="s">
        <v>897</v>
      </c>
      <c r="C112" s="794">
        <v>219936003</v>
      </c>
      <c r="D112" s="794">
        <v>233322828</v>
      </c>
      <c r="E112" s="77">
        <v>161553578</v>
      </c>
      <c r="G112" s="998"/>
    </row>
    <row r="113" spans="1:8" ht="12" customHeight="1" thickBot="1" x14ac:dyDescent="0.3">
      <c r="A113" s="1002" t="s">
        <v>183</v>
      </c>
      <c r="B113" s="1001" t="s">
        <v>549</v>
      </c>
      <c r="C113" s="1003">
        <f>+C114+C116+C115</f>
        <v>428166358</v>
      </c>
      <c r="D113" s="1003">
        <f>SUM(D114:D116)</f>
        <v>1401755743</v>
      </c>
      <c r="E113" s="1003">
        <f>+E114+E116+E115</f>
        <v>478464804</v>
      </c>
      <c r="G113" s="998"/>
    </row>
    <row r="114" spans="1:8" ht="12" customHeight="1" x14ac:dyDescent="0.25">
      <c r="A114" s="10" t="s">
        <v>274</v>
      </c>
      <c r="B114" s="9" t="s">
        <v>114</v>
      </c>
      <c r="C114" s="853">
        <v>294933751</v>
      </c>
      <c r="D114" s="853">
        <v>871677031</v>
      </c>
      <c r="E114" s="37">
        <v>211704361</v>
      </c>
    </row>
    <row r="115" spans="1:8" x14ac:dyDescent="0.25">
      <c r="A115" s="10" t="s">
        <v>275</v>
      </c>
      <c r="B115" s="18" t="s">
        <v>177</v>
      </c>
      <c r="C115" s="854">
        <v>106313501</v>
      </c>
      <c r="D115" s="854">
        <v>502850626</v>
      </c>
      <c r="E115" s="40">
        <v>259516521</v>
      </c>
    </row>
    <row r="116" spans="1:8" ht="12" customHeight="1" x14ac:dyDescent="0.25">
      <c r="A116" s="10" t="s">
        <v>276</v>
      </c>
      <c r="B116" s="45" t="s">
        <v>115</v>
      </c>
      <c r="C116" s="854">
        <f t="shared" ref="C116:E116" si="18">SUM(C117:C124)</f>
        <v>26919106</v>
      </c>
      <c r="D116" s="854">
        <f t="shared" si="18"/>
        <v>27228086</v>
      </c>
      <c r="E116" s="635">
        <f t="shared" si="18"/>
        <v>7243922</v>
      </c>
    </row>
    <row r="117" spans="1:8" ht="21.75" customHeight="1" x14ac:dyDescent="0.25">
      <c r="A117" s="10" t="s">
        <v>277</v>
      </c>
      <c r="B117" s="78" t="s">
        <v>284</v>
      </c>
      <c r="C117" s="854"/>
      <c r="D117" s="39"/>
      <c r="E117" s="40"/>
    </row>
    <row r="118" spans="1:8" ht="24" customHeight="1" x14ac:dyDescent="0.25">
      <c r="A118" s="10" t="s">
        <v>278</v>
      </c>
      <c r="B118" s="79" t="s">
        <v>514</v>
      </c>
      <c r="C118" s="854"/>
      <c r="D118" s="39"/>
      <c r="E118" s="40"/>
    </row>
    <row r="119" spans="1:8" ht="20.25" customHeight="1" x14ac:dyDescent="0.25">
      <c r="A119" s="10" t="s">
        <v>279</v>
      </c>
      <c r="B119" s="21" t="s">
        <v>503</v>
      </c>
      <c r="C119" s="854"/>
      <c r="D119" s="39"/>
      <c r="E119" s="40"/>
    </row>
    <row r="120" spans="1:8" ht="12" customHeight="1" x14ac:dyDescent="0.25">
      <c r="A120" s="10" t="s">
        <v>280</v>
      </c>
      <c r="B120" s="21" t="s">
        <v>515</v>
      </c>
      <c r="C120" s="854"/>
      <c r="D120" s="854">
        <v>308980</v>
      </c>
      <c r="E120" s="40">
        <v>308980</v>
      </c>
    </row>
    <row r="121" spans="1:8" ht="12" customHeight="1" x14ac:dyDescent="0.25">
      <c r="A121" s="10" t="s">
        <v>363</v>
      </c>
      <c r="B121" s="21" t="s">
        <v>516</v>
      </c>
      <c r="C121" s="854"/>
      <c r="D121" s="854"/>
      <c r="E121" s="40"/>
    </row>
    <row r="122" spans="1:8" s="80" customFormat="1" ht="19.5" customHeight="1" x14ac:dyDescent="0.2">
      <c r="A122" s="10" t="s">
        <v>364</v>
      </c>
      <c r="B122" s="21" t="s">
        <v>506</v>
      </c>
      <c r="C122" s="854"/>
      <c r="D122" s="854"/>
      <c r="E122" s="40"/>
    </row>
    <row r="123" spans="1:8" ht="12" customHeight="1" x14ac:dyDescent="0.25">
      <c r="A123" s="10" t="s">
        <v>99</v>
      </c>
      <c r="B123" s="21" t="s">
        <v>519</v>
      </c>
      <c r="C123" s="854"/>
      <c r="D123" s="854"/>
      <c r="E123" s="40"/>
    </row>
    <row r="124" spans="1:8" ht="20.25" customHeight="1" thickBot="1" x14ac:dyDescent="0.3">
      <c r="A124" s="6" t="s">
        <v>517</v>
      </c>
      <c r="B124" s="21" t="s">
        <v>521</v>
      </c>
      <c r="C124" s="792">
        <v>26919106</v>
      </c>
      <c r="D124" s="792">
        <v>26919106</v>
      </c>
      <c r="E124" s="43">
        <v>6934942</v>
      </c>
    </row>
    <row r="125" spans="1:8" ht="12" customHeight="1" thickBot="1" x14ac:dyDescent="0.3">
      <c r="A125" s="4" t="s">
        <v>184</v>
      </c>
      <c r="B125" s="81" t="s">
        <v>522</v>
      </c>
      <c r="C125" s="845">
        <f t="shared" ref="C125:D125" si="19">+C126+C127</f>
        <v>77810965</v>
      </c>
      <c r="D125" s="845">
        <f t="shared" si="19"/>
        <v>62980742</v>
      </c>
      <c r="E125" s="33">
        <f>+E126+E127</f>
        <v>0</v>
      </c>
    </row>
    <row r="126" spans="1:8" ht="12" customHeight="1" x14ac:dyDescent="0.25">
      <c r="A126" s="10" t="s">
        <v>243</v>
      </c>
      <c r="B126" s="11" t="s">
        <v>281</v>
      </c>
      <c r="C126" s="853">
        <v>14420000</v>
      </c>
      <c r="D126" s="853">
        <v>5503282</v>
      </c>
      <c r="E126" s="37"/>
    </row>
    <row r="127" spans="1:8" ht="12" customHeight="1" thickBot="1" x14ac:dyDescent="0.3">
      <c r="A127" s="12" t="s">
        <v>244</v>
      </c>
      <c r="B127" s="18" t="s">
        <v>282</v>
      </c>
      <c r="C127" s="792">
        <v>63390965</v>
      </c>
      <c r="D127" s="792">
        <v>57477460</v>
      </c>
      <c r="E127" s="43"/>
    </row>
    <row r="128" spans="1:8" ht="12" customHeight="1" thickBot="1" x14ac:dyDescent="0.3">
      <c r="A128" s="4" t="s">
        <v>185</v>
      </c>
      <c r="B128" s="81" t="s">
        <v>523</v>
      </c>
      <c r="C128" s="845">
        <f t="shared" ref="C128:D128" si="20">+C94+C113+C125</f>
        <v>2988396584</v>
      </c>
      <c r="D128" s="845">
        <f t="shared" si="20"/>
        <v>4066685807</v>
      </c>
      <c r="E128" s="33">
        <f>+E94+E113+E125</f>
        <v>2764684048</v>
      </c>
      <c r="F128" s="927">
        <f>'6. sz. mell'!C125+'7.1. sz. mell'!C55+' 7.2.sz.mell.'!C55+'7.3. sz. mell.'!C55+'7.4. sz. mell.'!C55+'7.5. sz. mell.'!C55+'7.6. sz. mell. '!C55</f>
        <v>2988396584</v>
      </c>
      <c r="G128" s="927">
        <f>'6. sz. mell'!D125+'7.1. sz. mell'!D55+' 7.2.sz.mell.'!D55+'7.3. sz. mell.'!D55+'7.4. sz. mell.'!D55+'7.5. sz. mell.'!D55+'7.6. sz. mell. '!D55</f>
        <v>4066685807</v>
      </c>
      <c r="H128" s="927">
        <f>'6. sz. mell'!E125+'7.1. sz. mell'!E55+' 7.2.sz.mell.'!E55+'7.3. sz. mell.'!E55+'7.4. sz. mell.'!E55+'7.5. sz. mell.'!E55+'7.6. sz. mell. '!E55</f>
        <v>2764684048</v>
      </c>
    </row>
    <row r="129" spans="1:9" ht="12" customHeight="1" thickBot="1" x14ac:dyDescent="0.3">
      <c r="A129" s="4" t="s">
        <v>186</v>
      </c>
      <c r="B129" s="81" t="s">
        <v>524</v>
      </c>
      <c r="C129" s="845">
        <f t="shared" ref="C129:D129" si="21">+C130+C131+C132</f>
        <v>116952500</v>
      </c>
      <c r="D129" s="845">
        <f t="shared" si="21"/>
        <v>116952500</v>
      </c>
      <c r="E129" s="33">
        <f>+E130+E131+E132</f>
        <v>16952500</v>
      </c>
    </row>
    <row r="130" spans="1:9" ht="12" customHeight="1" x14ac:dyDescent="0.25">
      <c r="A130" s="10" t="s">
        <v>249</v>
      </c>
      <c r="B130" s="11" t="s">
        <v>525</v>
      </c>
      <c r="C130" s="854">
        <v>16952500</v>
      </c>
      <c r="D130" s="854">
        <v>16952500</v>
      </c>
      <c r="E130" s="40">
        <v>16952500</v>
      </c>
    </row>
    <row r="131" spans="1:9" ht="12" customHeight="1" x14ac:dyDescent="0.25">
      <c r="A131" s="10" t="s">
        <v>250</v>
      </c>
      <c r="B131" s="11" t="s">
        <v>526</v>
      </c>
      <c r="C131" s="854">
        <v>100000000</v>
      </c>
      <c r="D131" s="854">
        <v>100000000</v>
      </c>
      <c r="E131" s="40"/>
    </row>
    <row r="132" spans="1:9" ht="12" customHeight="1" thickBot="1" x14ac:dyDescent="0.3">
      <c r="A132" s="6" t="s">
        <v>251</v>
      </c>
      <c r="B132" s="7" t="s">
        <v>527</v>
      </c>
      <c r="C132" s="39"/>
      <c r="D132" s="854"/>
      <c r="E132" s="40"/>
    </row>
    <row r="133" spans="1:9" ht="12" customHeight="1" thickBot="1" x14ac:dyDescent="0.3">
      <c r="A133" s="4" t="s">
        <v>189</v>
      </c>
      <c r="B133" s="81" t="s">
        <v>528</v>
      </c>
      <c r="C133" s="845">
        <f t="shared" ref="C133:D133" si="22">+C134+C135+C137+C136</f>
        <v>0</v>
      </c>
      <c r="D133" s="845">
        <f t="shared" si="22"/>
        <v>0</v>
      </c>
      <c r="E133" s="33">
        <f>+E134+E135+E137+E136</f>
        <v>0</v>
      </c>
    </row>
    <row r="134" spans="1:9" ht="12" customHeight="1" x14ac:dyDescent="0.25">
      <c r="A134" s="10" t="s">
        <v>252</v>
      </c>
      <c r="B134" s="11" t="s">
        <v>529</v>
      </c>
      <c r="C134" s="39"/>
      <c r="D134" s="39"/>
      <c r="E134" s="40"/>
    </row>
    <row r="135" spans="1:9" ht="12" customHeight="1" x14ac:dyDescent="0.25">
      <c r="A135" s="10" t="s">
        <v>253</v>
      </c>
      <c r="B135" s="11" t="s">
        <v>530</v>
      </c>
      <c r="C135" s="39"/>
      <c r="D135" s="39"/>
      <c r="E135" s="40"/>
    </row>
    <row r="136" spans="1:9" ht="12" customHeight="1" x14ac:dyDescent="0.25">
      <c r="A136" s="10" t="s">
        <v>427</v>
      </c>
      <c r="B136" s="11" t="s">
        <v>531</v>
      </c>
      <c r="C136" s="39"/>
      <c r="D136" s="39"/>
      <c r="E136" s="40"/>
    </row>
    <row r="137" spans="1:9" ht="12" customHeight="1" thickBot="1" x14ac:dyDescent="0.3">
      <c r="A137" s="6" t="s">
        <v>429</v>
      </c>
      <c r="B137" s="7" t="s">
        <v>532</v>
      </c>
      <c r="C137" s="39"/>
      <c r="D137" s="39"/>
      <c r="E137" s="40"/>
    </row>
    <row r="138" spans="1:9" ht="12" customHeight="1" thickBot="1" x14ac:dyDescent="0.3">
      <c r="A138" s="4" t="s">
        <v>190</v>
      </c>
      <c r="B138" s="81" t="s">
        <v>533</v>
      </c>
      <c r="C138" s="847">
        <f t="shared" ref="C138:D138" si="23">+C139+C140+C141+C142</f>
        <v>41904332</v>
      </c>
      <c r="D138" s="847">
        <f t="shared" si="23"/>
        <v>41904332</v>
      </c>
      <c r="E138" s="47">
        <f>+E139+E140+E141+E142</f>
        <v>41904332</v>
      </c>
    </row>
    <row r="139" spans="1:9" ht="12" customHeight="1" x14ac:dyDescent="0.25">
      <c r="A139" s="10" t="s">
        <v>254</v>
      </c>
      <c r="B139" s="11" t="s">
        <v>534</v>
      </c>
      <c r="C139" s="39"/>
      <c r="D139" s="39"/>
      <c r="E139" s="40"/>
    </row>
    <row r="140" spans="1:9" ht="12" customHeight="1" x14ac:dyDescent="0.25">
      <c r="A140" s="10" t="s">
        <v>255</v>
      </c>
      <c r="B140" s="11" t="s">
        <v>535</v>
      </c>
      <c r="C140" s="854">
        <v>41904332</v>
      </c>
      <c r="D140" s="854">
        <v>41904332</v>
      </c>
      <c r="E140" s="40">
        <v>41904332</v>
      </c>
    </row>
    <row r="141" spans="1:9" ht="12" customHeight="1" x14ac:dyDescent="0.25">
      <c r="A141" s="10" t="s">
        <v>356</v>
      </c>
      <c r="B141" s="11" t="s">
        <v>536</v>
      </c>
      <c r="C141" s="39"/>
      <c r="D141" s="39"/>
      <c r="E141" s="40"/>
    </row>
    <row r="142" spans="1:9" ht="12" customHeight="1" thickBot="1" x14ac:dyDescent="0.3">
      <c r="A142" s="6" t="s">
        <v>437</v>
      </c>
      <c r="B142" s="7" t="s">
        <v>537</v>
      </c>
      <c r="C142" s="39"/>
      <c r="D142" s="39"/>
      <c r="E142" s="40"/>
    </row>
    <row r="143" spans="1:9" ht="15" customHeight="1" thickBot="1" x14ac:dyDescent="0.3">
      <c r="A143" s="4" t="s">
        <v>191</v>
      </c>
      <c r="B143" s="81" t="s">
        <v>538</v>
      </c>
      <c r="C143" s="82">
        <f t="shared" ref="C143:D143" si="24">+C144+C145+C146+C147</f>
        <v>0</v>
      </c>
      <c r="D143" s="82">
        <f t="shared" si="24"/>
        <v>0</v>
      </c>
      <c r="E143" s="82">
        <f>+E144+E145+E146+E147</f>
        <v>0</v>
      </c>
      <c r="F143" s="83"/>
      <c r="G143" s="84"/>
      <c r="H143" s="84"/>
      <c r="I143" s="84"/>
    </row>
    <row r="144" spans="1:9" s="34" customFormat="1" ht="12.95" customHeight="1" x14ac:dyDescent="0.2">
      <c r="A144" s="10" t="s">
        <v>357</v>
      </c>
      <c r="B144" s="11" t="s">
        <v>539</v>
      </c>
      <c r="C144" s="39"/>
      <c r="D144" s="39"/>
      <c r="E144" s="40"/>
    </row>
    <row r="145" spans="1:8" ht="12.75" customHeight="1" x14ac:dyDescent="0.25">
      <c r="A145" s="10" t="s">
        <v>358</v>
      </c>
      <c r="B145" s="11" t="s">
        <v>540</v>
      </c>
      <c r="C145" s="39"/>
      <c r="D145" s="39"/>
      <c r="E145" s="40"/>
    </row>
    <row r="146" spans="1:8" ht="12.75" customHeight="1" x14ac:dyDescent="0.25">
      <c r="A146" s="10" t="s">
        <v>442</v>
      </c>
      <c r="B146" s="11" t="s">
        <v>541</v>
      </c>
      <c r="C146" s="39"/>
      <c r="D146" s="39"/>
      <c r="E146" s="40"/>
    </row>
    <row r="147" spans="1:8" ht="12.75" customHeight="1" thickBot="1" x14ac:dyDescent="0.3">
      <c r="A147" s="10" t="s">
        <v>444</v>
      </c>
      <c r="B147" s="11" t="s">
        <v>542</v>
      </c>
      <c r="C147" s="39"/>
      <c r="D147" s="39"/>
      <c r="E147" s="40"/>
    </row>
    <row r="148" spans="1:8" ht="16.5" thickBot="1" x14ac:dyDescent="0.3">
      <c r="A148" s="4" t="s">
        <v>192</v>
      </c>
      <c r="B148" s="81" t="s">
        <v>543</v>
      </c>
      <c r="C148" s="85">
        <f t="shared" ref="C148:D148" si="25">+C129+C133+C138+C143</f>
        <v>158856832</v>
      </c>
      <c r="D148" s="85">
        <f t="shared" si="25"/>
        <v>158856832</v>
      </c>
      <c r="E148" s="85">
        <f>+E129+E133+E138+E143</f>
        <v>58856832</v>
      </c>
    </row>
    <row r="149" spans="1:8" ht="16.5" thickBot="1" x14ac:dyDescent="0.3">
      <c r="A149" s="86" t="s">
        <v>193</v>
      </c>
      <c r="B149" s="87" t="s">
        <v>544</v>
      </c>
      <c r="C149" s="85">
        <f t="shared" ref="C149:D149" si="26">+C128+C148</f>
        <v>3147253416</v>
      </c>
      <c r="D149" s="85">
        <f t="shared" si="26"/>
        <v>4225542639</v>
      </c>
      <c r="E149" s="85">
        <f>+E128+E148</f>
        <v>2823540880</v>
      </c>
      <c r="F149" s="25">
        <f>'2.1.sz.mell  '!G29+'2.2.sz.mell  '!G31</f>
        <v>3147253416</v>
      </c>
      <c r="G149" s="25">
        <f>'2.1.sz.mell  '!H29+'2.2.sz.mell  '!H31</f>
        <v>4225542639</v>
      </c>
      <c r="H149" s="25">
        <f>'2.1.sz.mell  '!I29+'2.2.sz.mell  '!I31</f>
        <v>2823540880</v>
      </c>
    </row>
    <row r="151" spans="1:8" ht="18.75" customHeight="1" x14ac:dyDescent="0.25">
      <c r="A151" s="1102" t="s">
        <v>545</v>
      </c>
      <c r="B151" s="1102"/>
      <c r="C151" s="1102"/>
      <c r="D151" s="1102"/>
      <c r="E151" s="1102"/>
    </row>
    <row r="152" spans="1:8" ht="13.5" customHeight="1" thickBot="1" x14ac:dyDescent="0.3">
      <c r="A152" s="88" t="s">
        <v>294</v>
      </c>
      <c r="B152" s="88"/>
      <c r="C152" s="25"/>
      <c r="E152" s="27" t="s">
        <v>409</v>
      </c>
    </row>
    <row r="153" spans="1:8" ht="21.75" thickBot="1" x14ac:dyDescent="0.3">
      <c r="A153" s="4">
        <v>1</v>
      </c>
      <c r="B153" s="19" t="s">
        <v>546</v>
      </c>
      <c r="C153" s="90">
        <f>+C63-C128</f>
        <v>-375079874</v>
      </c>
      <c r="D153" s="90">
        <f>+D63-D128</f>
        <v>-423352463</v>
      </c>
      <c r="E153" s="90">
        <f>+E63-E128</f>
        <v>580531490</v>
      </c>
    </row>
    <row r="154" spans="1:8" ht="21.75" thickBot="1" x14ac:dyDescent="0.3">
      <c r="A154" s="4" t="s">
        <v>183</v>
      </c>
      <c r="B154" s="19" t="s">
        <v>547</v>
      </c>
      <c r="C154" s="90">
        <f>+C86-C148</f>
        <v>375079874</v>
      </c>
      <c r="D154" s="90">
        <f>+D86-D148</f>
        <v>423352463</v>
      </c>
      <c r="E154" s="90">
        <f>+E86-E148</f>
        <v>384103794</v>
      </c>
    </row>
    <row r="155" spans="1:8" ht="7.5" customHeight="1" x14ac:dyDescent="0.25"/>
    <row r="157" spans="1:8" ht="12.75" customHeight="1" x14ac:dyDescent="0.25"/>
    <row r="158" spans="1:8" ht="12.75" customHeight="1" x14ac:dyDescent="0.25"/>
    <row r="159" spans="1:8" ht="12.75" customHeight="1" x14ac:dyDescent="0.25"/>
    <row r="160" spans="1:8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</sheetData>
  <mergeCells count="8">
    <mergeCell ref="A151:E151"/>
    <mergeCell ref="A1:E1"/>
    <mergeCell ref="A89:E89"/>
    <mergeCell ref="A91:A92"/>
    <mergeCell ref="B91:B92"/>
    <mergeCell ref="A3:A4"/>
    <mergeCell ref="B3:B4"/>
    <mergeCell ref="C3:E3"/>
  </mergeCells>
  <phoneticPr fontId="28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ZÁRSZÁMADÁSÁNAK PÉNZÜGYI MÉRLEGE&amp;10
&amp;R&amp;"Times New Roman CE,Dőlt"&amp;11 1.melléklet a 17/2020. (VII.13.) önkormányzati rendelethez</oddHeader>
  </headerFooter>
  <rowBreaks count="1" manualBreakCount="1">
    <brk id="8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F57"/>
  <sheetViews>
    <sheetView zoomScaleNormal="100" zoomScaleSheetLayoutView="115" workbookViewId="0">
      <selection activeCell="G2" sqref="G2"/>
    </sheetView>
  </sheetViews>
  <sheetFormatPr defaultColWidth="8" defaultRowHeight="12.75" x14ac:dyDescent="0.2"/>
  <cols>
    <col min="1" max="1" width="13.7109375" style="261" customWidth="1"/>
    <col min="2" max="2" width="50.85546875" style="185" customWidth="1"/>
    <col min="3" max="5" width="13.5703125" style="185" customWidth="1"/>
    <col min="6" max="6" width="12.7109375" style="185" bestFit="1" customWidth="1"/>
    <col min="7" max="16384" width="8" style="185"/>
  </cols>
  <sheetData>
    <row r="1" spans="1:5" s="174" customFormat="1" ht="21" customHeight="1" thickBot="1" x14ac:dyDescent="0.25">
      <c r="A1" s="170"/>
      <c r="B1" s="171"/>
      <c r="C1" s="172"/>
      <c r="D1" s="172"/>
      <c r="E1" s="1263" t="s">
        <v>968</v>
      </c>
    </row>
    <row r="2" spans="1:5" s="177" customFormat="1" ht="39" customHeight="1" x14ac:dyDescent="0.2">
      <c r="A2" s="175" t="s">
        <v>604</v>
      </c>
      <c r="B2" s="1136" t="s">
        <v>173</v>
      </c>
      <c r="C2" s="1137"/>
      <c r="D2" s="1138"/>
      <c r="E2" s="233" t="s">
        <v>605</v>
      </c>
    </row>
    <row r="3" spans="1:5" s="177" customFormat="1" ht="24.75" thickBot="1" x14ac:dyDescent="0.25">
      <c r="A3" s="178" t="s">
        <v>606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24" t="s">
        <v>591</v>
      </c>
      <c r="B5" s="23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8150828</v>
      </c>
      <c r="D8" s="122">
        <f>SUM(D9:D18)</f>
        <v>8318710</v>
      </c>
      <c r="E8" s="236">
        <f>SUM(E9:E18)</f>
        <v>9984121</v>
      </c>
    </row>
    <row r="9" spans="1:5" s="192" customFormat="1" ht="12" customHeight="1" x14ac:dyDescent="0.2">
      <c r="A9" s="237" t="s">
        <v>260</v>
      </c>
      <c r="B9" s="14" t="s">
        <v>406</v>
      </c>
      <c r="C9" s="238"/>
      <c r="D9" s="238"/>
      <c r="E9" s="239"/>
    </row>
    <row r="10" spans="1:5" s="192" customFormat="1" ht="12" customHeight="1" x14ac:dyDescent="0.2">
      <c r="A10" s="240" t="s">
        <v>262</v>
      </c>
      <c r="B10" s="9" t="s">
        <v>414</v>
      </c>
      <c r="C10" s="112">
        <v>5614038</v>
      </c>
      <c r="D10" s="112">
        <v>5614038</v>
      </c>
      <c r="E10" s="138">
        <v>7318380</v>
      </c>
    </row>
    <row r="11" spans="1:5" s="192" customFormat="1" ht="12" customHeight="1" x14ac:dyDescent="0.2">
      <c r="A11" s="240" t="s">
        <v>263</v>
      </c>
      <c r="B11" s="9" t="s">
        <v>415</v>
      </c>
      <c r="C11" s="112">
        <v>300000</v>
      </c>
      <c r="D11" s="112">
        <v>432191</v>
      </c>
      <c r="E11" s="138">
        <v>148180</v>
      </c>
    </row>
    <row r="12" spans="1:5" s="192" customFormat="1" ht="12" customHeight="1" x14ac:dyDescent="0.2">
      <c r="A12" s="240" t="s">
        <v>265</v>
      </c>
      <c r="B12" s="9" t="s">
        <v>416</v>
      </c>
      <c r="C12" s="112"/>
      <c r="D12" s="112"/>
      <c r="E12" s="138"/>
    </row>
    <row r="13" spans="1:5" s="192" customFormat="1" ht="12" customHeight="1" x14ac:dyDescent="0.2">
      <c r="A13" s="240" t="s">
        <v>379</v>
      </c>
      <c r="B13" s="9" t="s">
        <v>417</v>
      </c>
      <c r="C13" s="112"/>
      <c r="D13" s="112"/>
      <c r="E13" s="138"/>
    </row>
    <row r="14" spans="1:5" s="192" customFormat="1" ht="12" customHeight="1" x14ac:dyDescent="0.2">
      <c r="A14" s="240" t="s">
        <v>267</v>
      </c>
      <c r="B14" s="9" t="s">
        <v>608</v>
      </c>
      <c r="C14" s="112">
        <v>1596790</v>
      </c>
      <c r="D14" s="112">
        <v>1632481</v>
      </c>
      <c r="E14" s="138">
        <v>2047526</v>
      </c>
    </row>
    <row r="15" spans="1:5" s="194" customFormat="1" ht="12" customHeight="1" x14ac:dyDescent="0.2">
      <c r="A15" s="240" t="s">
        <v>268</v>
      </c>
      <c r="B15" s="7" t="s">
        <v>609</v>
      </c>
      <c r="C15" s="112"/>
      <c r="D15" s="112"/>
      <c r="E15" s="138"/>
    </row>
    <row r="16" spans="1:5" s="194" customFormat="1" ht="12" customHeight="1" x14ac:dyDescent="0.2">
      <c r="A16" s="240" t="s">
        <v>269</v>
      </c>
      <c r="B16" s="9" t="s">
        <v>420</v>
      </c>
      <c r="C16" s="241"/>
      <c r="D16" s="241"/>
      <c r="E16" s="242">
        <v>1</v>
      </c>
    </row>
    <row r="17" spans="1:5" s="192" customFormat="1" ht="12" customHeight="1" x14ac:dyDescent="0.2">
      <c r="A17" s="240" t="s">
        <v>270</v>
      </c>
      <c r="B17" s="9" t="s">
        <v>422</v>
      </c>
      <c r="C17" s="112"/>
      <c r="D17" s="112"/>
      <c r="E17" s="138"/>
    </row>
    <row r="18" spans="1:5" s="194" customFormat="1" ht="12" customHeight="1" thickBot="1" x14ac:dyDescent="0.25">
      <c r="A18" s="240" t="s">
        <v>271</v>
      </c>
      <c r="B18" s="7" t="s">
        <v>424</v>
      </c>
      <c r="C18" s="119">
        <v>640000</v>
      </c>
      <c r="D18" s="119">
        <v>640000</v>
      </c>
      <c r="E18" s="243">
        <v>470034</v>
      </c>
    </row>
    <row r="19" spans="1:5" s="194" customFormat="1" ht="21.75" thickBot="1" x14ac:dyDescent="0.25">
      <c r="A19" s="186" t="s">
        <v>183</v>
      </c>
      <c r="B19" s="235" t="s">
        <v>610</v>
      </c>
      <c r="C19" s="122">
        <f>SUM(C20:C22)</f>
        <v>0</v>
      </c>
      <c r="D19" s="122">
        <f>SUM(D20:D22)</f>
        <v>6308090</v>
      </c>
      <c r="E19" s="236">
        <f>SUM(E20:E22)</f>
        <v>6308090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112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112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/>
      <c r="D22" s="112">
        <v>6308090</v>
      </c>
      <c r="E22" s="138">
        <v>6308090</v>
      </c>
    </row>
    <row r="23" spans="1:5" s="194" customFormat="1" ht="12" customHeight="1" thickBot="1" x14ac:dyDescent="0.25">
      <c r="A23" s="240" t="s">
        <v>277</v>
      </c>
      <c r="B23" s="9" t="s">
        <v>613</v>
      </c>
      <c r="C23" s="112"/>
      <c r="D23" s="112"/>
      <c r="E23" s="138"/>
    </row>
    <row r="24" spans="1:5" s="194" customFormat="1" ht="12" customHeight="1" thickBot="1" x14ac:dyDescent="0.25">
      <c r="A24" s="244" t="s">
        <v>184</v>
      </c>
      <c r="B24" s="81" t="s">
        <v>234</v>
      </c>
      <c r="C24" s="245"/>
      <c r="D24" s="245"/>
      <c r="E24" s="246"/>
    </row>
    <row r="25" spans="1:5" s="194" customFormat="1" ht="21.75" thickBot="1" x14ac:dyDescent="0.25">
      <c r="A25" s="244" t="s">
        <v>185</v>
      </c>
      <c r="B25" s="81" t="s">
        <v>614</v>
      </c>
      <c r="C25" s="122">
        <f>SUM(C26:C27)</f>
        <v>0</v>
      </c>
      <c r="D25" s="122">
        <f>SUM(D26:D27)</f>
        <v>0</v>
      </c>
      <c r="E25" s="236">
        <f>SUM(E26:E27)</f>
        <v>0</v>
      </c>
    </row>
    <row r="26" spans="1:5" s="194" customFormat="1" ht="12" customHeight="1" x14ac:dyDescent="0.2">
      <c r="A26" s="247" t="s">
        <v>247</v>
      </c>
      <c r="B26" s="248" t="s">
        <v>611</v>
      </c>
      <c r="C26" s="142"/>
      <c r="D26" s="142"/>
      <c r="E26" s="249"/>
    </row>
    <row r="27" spans="1:5" s="194" customFormat="1" ht="12" customHeight="1" x14ac:dyDescent="0.2">
      <c r="A27" s="247" t="s">
        <v>248</v>
      </c>
      <c r="B27" s="250" t="s">
        <v>615</v>
      </c>
      <c r="C27" s="125"/>
      <c r="D27" s="125"/>
      <c r="E27" s="251"/>
    </row>
    <row r="28" spans="1:5" s="194" customFormat="1" ht="12" customHeight="1" thickBot="1" x14ac:dyDescent="0.25">
      <c r="A28" s="240" t="s">
        <v>402</v>
      </c>
      <c r="B28" s="252" t="s">
        <v>616</v>
      </c>
      <c r="C28" s="253"/>
      <c r="D28" s="253"/>
      <c r="E28" s="254"/>
    </row>
    <row r="29" spans="1:5" s="194" customFormat="1" ht="12" customHeight="1" thickBot="1" x14ac:dyDescent="0.25">
      <c r="A29" s="244" t="s">
        <v>186</v>
      </c>
      <c r="B29" s="81" t="s">
        <v>617</v>
      </c>
      <c r="C29" s="122">
        <f>SUM(C30:C32)</f>
        <v>300000</v>
      </c>
      <c r="D29" s="122">
        <f>SUM(D30:D32)</f>
        <v>300000</v>
      </c>
      <c r="E29" s="236">
        <f>SUM(E30:E32)</f>
        <v>117995</v>
      </c>
    </row>
    <row r="30" spans="1:5" s="194" customFormat="1" ht="12" customHeight="1" x14ac:dyDescent="0.2">
      <c r="A30" s="247" t="s">
        <v>249</v>
      </c>
      <c r="B30" s="248" t="s">
        <v>426</v>
      </c>
      <c r="C30" s="142"/>
      <c r="D30" s="142"/>
      <c r="E30" s="249"/>
    </row>
    <row r="31" spans="1:5" s="194" customFormat="1" ht="12" customHeight="1" x14ac:dyDescent="0.2">
      <c r="A31" s="247" t="s">
        <v>250</v>
      </c>
      <c r="B31" s="250" t="s">
        <v>169</v>
      </c>
      <c r="C31" s="125"/>
      <c r="D31" s="125"/>
      <c r="E31" s="251"/>
    </row>
    <row r="32" spans="1:5" s="194" customFormat="1" ht="12" customHeight="1" thickBot="1" x14ac:dyDescent="0.25">
      <c r="A32" s="240" t="s">
        <v>251</v>
      </c>
      <c r="B32" s="255" t="s">
        <v>428</v>
      </c>
      <c r="C32" s="253">
        <v>300000</v>
      </c>
      <c r="D32" s="253">
        <v>300000</v>
      </c>
      <c r="E32" s="254">
        <v>117995</v>
      </c>
    </row>
    <row r="33" spans="1:6" s="194" customFormat="1" ht="12" customHeight="1" thickBot="1" x14ac:dyDescent="0.25">
      <c r="A33" s="244" t="s">
        <v>189</v>
      </c>
      <c r="B33" s="81" t="s">
        <v>556</v>
      </c>
      <c r="C33" s="245"/>
      <c r="D33" s="245"/>
      <c r="E33" s="246"/>
    </row>
    <row r="34" spans="1:6" s="192" customFormat="1" ht="12" customHeight="1" thickBot="1" x14ac:dyDescent="0.25">
      <c r="A34" s="244" t="s">
        <v>190</v>
      </c>
      <c r="B34" s="81" t="s">
        <v>618</v>
      </c>
      <c r="C34" s="245"/>
      <c r="D34" s="245"/>
      <c r="E34" s="246"/>
    </row>
    <row r="35" spans="1:6" s="192" customFormat="1" ht="12" customHeight="1" thickBot="1" x14ac:dyDescent="0.25">
      <c r="A35" s="186" t="s">
        <v>191</v>
      </c>
      <c r="B35" s="81" t="s">
        <v>619</v>
      </c>
      <c r="C35" s="122">
        <f>+C8+C19+C24+C25+C29+C33+C34</f>
        <v>8450828</v>
      </c>
      <c r="D35" s="122">
        <f>+D8+D19+D24+D25+D29+D33+D34</f>
        <v>14926800</v>
      </c>
      <c r="E35" s="236">
        <f>+E8+E19+E24+E25+E29+E33+E34</f>
        <v>16410206</v>
      </c>
    </row>
    <row r="36" spans="1:6" s="192" customFormat="1" ht="12" customHeight="1" thickBot="1" x14ac:dyDescent="0.25">
      <c r="A36" s="256" t="s">
        <v>192</v>
      </c>
      <c r="B36" s="81" t="s">
        <v>620</v>
      </c>
      <c r="C36" s="122">
        <f>+C37+C38+C39</f>
        <v>218806029</v>
      </c>
      <c r="D36" s="122">
        <f>+D37+D38+D39</f>
        <v>199773093</v>
      </c>
      <c r="E36" s="236">
        <f>+E37+E38+E39</f>
        <v>193957696</v>
      </c>
    </row>
    <row r="37" spans="1:6" s="192" customFormat="1" ht="12" customHeight="1" x14ac:dyDescent="0.2">
      <c r="A37" s="247" t="s">
        <v>621</v>
      </c>
      <c r="B37" s="248" t="s">
        <v>117</v>
      </c>
      <c r="C37" s="142">
        <v>829764</v>
      </c>
      <c r="D37" s="142">
        <v>921746</v>
      </c>
      <c r="E37" s="249">
        <v>921746</v>
      </c>
    </row>
    <row r="38" spans="1:6" s="194" customFormat="1" ht="12" customHeight="1" x14ac:dyDescent="0.2">
      <c r="A38" s="247" t="s">
        <v>622</v>
      </c>
      <c r="B38" s="250" t="s">
        <v>359</v>
      </c>
      <c r="C38" s="125"/>
      <c r="D38" s="125"/>
      <c r="E38" s="251"/>
    </row>
    <row r="39" spans="1:6" s="194" customFormat="1" ht="12" customHeight="1" thickBot="1" x14ac:dyDescent="0.25">
      <c r="A39" s="240" t="s">
        <v>623</v>
      </c>
      <c r="B39" s="255" t="s">
        <v>624</v>
      </c>
      <c r="C39" s="253">
        <v>217976265</v>
      </c>
      <c r="D39" s="253">
        <v>198851347</v>
      </c>
      <c r="E39" s="254">
        <v>193035950</v>
      </c>
      <c r="F39" s="811"/>
    </row>
    <row r="40" spans="1:6" s="194" customFormat="1" ht="15" customHeight="1" thickBot="1" x14ac:dyDescent="0.25">
      <c r="A40" s="256" t="s">
        <v>193</v>
      </c>
      <c r="B40" s="257" t="s">
        <v>625</v>
      </c>
      <c r="C40" s="258">
        <f>+C35+C36</f>
        <v>227256857</v>
      </c>
      <c r="D40" s="258">
        <f>+D35+D36</f>
        <v>214699893</v>
      </c>
      <c r="E40" s="259">
        <f>+E35+E36</f>
        <v>210367902</v>
      </c>
      <c r="F40" s="811"/>
    </row>
    <row r="41" spans="1:6" s="194" customFormat="1" ht="15" customHeight="1" x14ac:dyDescent="0.2">
      <c r="A41" s="204"/>
      <c r="B41" s="205"/>
      <c r="C41" s="206"/>
      <c r="D41" s="206"/>
      <c r="E41" s="206"/>
    </row>
    <row r="42" spans="1:6" ht="13.5" thickBot="1" x14ac:dyDescent="0.25">
      <c r="A42" s="207"/>
      <c r="B42" s="208"/>
      <c r="C42" s="209"/>
      <c r="D42" s="209"/>
      <c r="E42" s="209"/>
    </row>
    <row r="43" spans="1:6" s="190" customFormat="1" ht="16.5" customHeight="1" thickBot="1" x14ac:dyDescent="0.25">
      <c r="A43" s="1133" t="s">
        <v>102</v>
      </c>
      <c r="B43" s="1134"/>
      <c r="C43" s="1134"/>
      <c r="D43" s="1134"/>
      <c r="E43" s="1135"/>
    </row>
    <row r="44" spans="1:6" s="212" customFormat="1" ht="12" customHeight="1" thickBot="1" x14ac:dyDescent="0.25">
      <c r="A44" s="244" t="s">
        <v>180</v>
      </c>
      <c r="B44" s="81" t="s">
        <v>626</v>
      </c>
      <c r="C44" s="122">
        <f>SUM(C45:C49)</f>
        <v>223670940</v>
      </c>
      <c r="D44" s="122">
        <f>SUM(D45:D49)</f>
        <v>210704026</v>
      </c>
      <c r="E44" s="139">
        <f>SUM(E45:E49)</f>
        <v>207066033</v>
      </c>
    </row>
    <row r="45" spans="1:6" ht="12" customHeight="1" x14ac:dyDescent="0.2">
      <c r="A45" s="240" t="s">
        <v>260</v>
      </c>
      <c r="B45" s="11" t="s">
        <v>261</v>
      </c>
      <c r="C45" s="142">
        <v>152380888</v>
      </c>
      <c r="D45" s="142">
        <v>146191970</v>
      </c>
      <c r="E45" s="143">
        <v>144371041</v>
      </c>
    </row>
    <row r="46" spans="1:6" ht="12" customHeight="1" x14ac:dyDescent="0.2">
      <c r="A46" s="240" t="s">
        <v>262</v>
      </c>
      <c r="B46" s="9" t="s">
        <v>360</v>
      </c>
      <c r="C46" s="126">
        <v>31355517</v>
      </c>
      <c r="D46" s="126">
        <v>30034667</v>
      </c>
      <c r="E46" s="145">
        <v>29830898</v>
      </c>
    </row>
    <row r="47" spans="1:6" ht="12" customHeight="1" x14ac:dyDescent="0.2">
      <c r="A47" s="240" t="s">
        <v>263</v>
      </c>
      <c r="B47" s="9" t="s">
        <v>264</v>
      </c>
      <c r="C47" s="126">
        <v>39934535</v>
      </c>
      <c r="D47" s="126">
        <v>34477389</v>
      </c>
      <c r="E47" s="145">
        <v>32864094</v>
      </c>
    </row>
    <row r="48" spans="1:6" ht="12" customHeight="1" x14ac:dyDescent="0.2">
      <c r="A48" s="240" t="s">
        <v>265</v>
      </c>
      <c r="B48" s="9" t="s">
        <v>361</v>
      </c>
      <c r="C48" s="126"/>
      <c r="D48" s="126"/>
      <c r="E48" s="145">
        <v>0</v>
      </c>
    </row>
    <row r="49" spans="1:5" ht="12" customHeight="1" thickBot="1" x14ac:dyDescent="0.25">
      <c r="A49" s="240" t="s">
        <v>379</v>
      </c>
      <c r="B49" s="9" t="s">
        <v>362</v>
      </c>
      <c r="C49" s="126"/>
      <c r="D49" s="126"/>
      <c r="E49" s="145"/>
    </row>
    <row r="50" spans="1:5" ht="12" customHeight="1" thickBot="1" x14ac:dyDescent="0.25">
      <c r="A50" s="244" t="s">
        <v>183</v>
      </c>
      <c r="B50" s="81" t="s">
        <v>627</v>
      </c>
      <c r="C50" s="122">
        <f>SUM(C51:C53)</f>
        <v>3585917</v>
      </c>
      <c r="D50" s="122">
        <f>SUM(D51:D53)</f>
        <v>3995867</v>
      </c>
      <c r="E50" s="139">
        <f>SUM(E51:E53)</f>
        <v>3043415</v>
      </c>
    </row>
    <row r="51" spans="1:5" s="212" customFormat="1" ht="12" customHeight="1" x14ac:dyDescent="0.2">
      <c r="A51" s="240" t="s">
        <v>274</v>
      </c>
      <c r="B51" s="11" t="s">
        <v>114</v>
      </c>
      <c r="C51" s="142">
        <v>3585917</v>
      </c>
      <c r="D51" s="142">
        <v>3995867</v>
      </c>
      <c r="E51" s="143">
        <v>3043415</v>
      </c>
    </row>
    <row r="52" spans="1:5" ht="12" customHeight="1" x14ac:dyDescent="0.2">
      <c r="A52" s="240" t="s">
        <v>275</v>
      </c>
      <c r="B52" s="9" t="s">
        <v>177</v>
      </c>
      <c r="C52" s="126"/>
      <c r="D52" s="126"/>
      <c r="E52" s="145"/>
    </row>
    <row r="53" spans="1:5" ht="12" customHeight="1" x14ac:dyDescent="0.2">
      <c r="A53" s="240" t="s">
        <v>276</v>
      </c>
      <c r="B53" s="9" t="s">
        <v>628</v>
      </c>
      <c r="C53" s="126"/>
      <c r="D53" s="126"/>
      <c r="E53" s="145"/>
    </row>
    <row r="54" spans="1:5" ht="23.25" thickBot="1" x14ac:dyDescent="0.25">
      <c r="A54" s="240" t="s">
        <v>277</v>
      </c>
      <c r="B54" s="9" t="s">
        <v>629</v>
      </c>
      <c r="C54" s="126"/>
      <c r="D54" s="126"/>
      <c r="E54" s="145"/>
    </row>
    <row r="55" spans="1:5" ht="12" customHeight="1" thickBot="1" x14ac:dyDescent="0.25">
      <c r="A55" s="244" t="s">
        <v>184</v>
      </c>
      <c r="B55" s="260" t="s">
        <v>630</v>
      </c>
      <c r="C55" s="122">
        <f>+C44+C50</f>
        <v>227256857</v>
      </c>
      <c r="D55" s="122">
        <f>+D44+D50</f>
        <v>214699893</v>
      </c>
      <c r="E55" s="139">
        <f>+E44+E50</f>
        <v>210109448</v>
      </c>
    </row>
    <row r="56" spans="1:5" ht="13.5" thickBot="1" x14ac:dyDescent="0.25">
      <c r="C56" s="262"/>
      <c r="D56" s="262"/>
      <c r="E56" s="262"/>
    </row>
    <row r="57" spans="1:5" ht="15" customHeight="1" thickBot="1" x14ac:dyDescent="0.25">
      <c r="A57" s="229" t="s">
        <v>694</v>
      </c>
      <c r="B57" s="230"/>
      <c r="C57" s="556">
        <v>48.21</v>
      </c>
      <c r="D57" s="556">
        <v>48.21</v>
      </c>
      <c r="E57" s="478">
        <v>42.98</v>
      </c>
    </row>
  </sheetData>
  <sheetProtection formatCells="0"/>
  <mergeCells count="4">
    <mergeCell ref="A7:E7"/>
    <mergeCell ref="A43:E43"/>
    <mergeCell ref="B2:D2"/>
    <mergeCell ref="B3:D3"/>
  </mergeCells>
  <phoneticPr fontId="29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58"/>
  <sheetViews>
    <sheetView view="pageLayout" zoomScaleNormal="100" zoomScaleSheetLayoutView="145" workbookViewId="0">
      <selection activeCell="E1" sqref="B1:E1"/>
    </sheetView>
  </sheetViews>
  <sheetFormatPr defaultColWidth="8" defaultRowHeight="12.75" x14ac:dyDescent="0.2"/>
  <cols>
    <col min="1" max="1" width="16" style="261" customWidth="1"/>
    <col min="2" max="2" width="53.140625" style="185" customWidth="1"/>
    <col min="3" max="5" width="13.5703125" style="185" customWidth="1"/>
    <col min="6" max="16384" width="8" style="185"/>
  </cols>
  <sheetData>
    <row r="1" spans="1:5" s="174" customFormat="1" ht="21" customHeight="1" thickBot="1" x14ac:dyDescent="0.25">
      <c r="A1" s="170"/>
      <c r="B1" s="171"/>
      <c r="C1" s="1261"/>
      <c r="D1" s="1261"/>
      <c r="E1" s="1263" t="s">
        <v>969</v>
      </c>
    </row>
    <row r="2" spans="1:5" s="177" customFormat="1" ht="25.5" customHeight="1" x14ac:dyDescent="0.2">
      <c r="A2" s="175" t="s">
        <v>604</v>
      </c>
      <c r="B2" s="1136" t="s">
        <v>178</v>
      </c>
      <c r="C2" s="1137"/>
      <c r="D2" s="1138"/>
      <c r="E2" s="233" t="s">
        <v>631</v>
      </c>
    </row>
    <row r="3" spans="1:5" s="177" customFormat="1" ht="24.75" thickBot="1" x14ac:dyDescent="0.25">
      <c r="A3" s="178" t="s">
        <v>632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901" t="s">
        <v>591</v>
      </c>
      <c r="B5" s="902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63757253</v>
      </c>
      <c r="D8" s="264">
        <f>SUM(D9:D18)</f>
        <v>62717229</v>
      </c>
      <c r="E8" s="236">
        <f>SUM(E9:E18)</f>
        <v>55872528</v>
      </c>
    </row>
    <row r="9" spans="1:5" s="192" customFormat="1" ht="12" customHeight="1" x14ac:dyDescent="0.2">
      <c r="A9" s="237" t="s">
        <v>260</v>
      </c>
      <c r="B9" s="14" t="s">
        <v>406</v>
      </c>
      <c r="C9" s="853">
        <v>0</v>
      </c>
      <c r="D9" s="853"/>
      <c r="E9" s="846">
        <v>18200</v>
      </c>
    </row>
    <row r="10" spans="1:5" s="192" customFormat="1" ht="12" customHeight="1" x14ac:dyDescent="0.2">
      <c r="A10" s="240" t="s">
        <v>262</v>
      </c>
      <c r="B10" s="9" t="s">
        <v>414</v>
      </c>
      <c r="C10" s="854">
        <v>32107480</v>
      </c>
      <c r="D10" s="854">
        <v>33441480</v>
      </c>
      <c r="E10" s="838">
        <v>28541847</v>
      </c>
    </row>
    <row r="11" spans="1:5" s="192" customFormat="1" ht="12" customHeight="1" x14ac:dyDescent="0.2">
      <c r="A11" s="240" t="s">
        <v>263</v>
      </c>
      <c r="B11" s="9" t="s">
        <v>415</v>
      </c>
      <c r="C11" s="854">
        <v>1586000</v>
      </c>
      <c r="D11" s="854">
        <v>1586000</v>
      </c>
      <c r="E11" s="838">
        <v>1597353</v>
      </c>
    </row>
    <row r="12" spans="1:5" s="192" customFormat="1" ht="12" customHeight="1" x14ac:dyDescent="0.2">
      <c r="A12" s="240" t="s">
        <v>265</v>
      </c>
      <c r="B12" s="9" t="s">
        <v>416</v>
      </c>
      <c r="C12" s="854"/>
      <c r="D12" s="854"/>
      <c r="E12" s="838"/>
    </row>
    <row r="13" spans="1:5" s="192" customFormat="1" ht="12" customHeight="1" x14ac:dyDescent="0.2">
      <c r="A13" s="240" t="s">
        <v>379</v>
      </c>
      <c r="B13" s="9" t="s">
        <v>417</v>
      </c>
      <c r="C13" s="854">
        <v>17535396</v>
      </c>
      <c r="D13" s="854">
        <v>15635396</v>
      </c>
      <c r="E13" s="838">
        <v>14554199</v>
      </c>
    </row>
    <row r="14" spans="1:5" s="192" customFormat="1" ht="12" customHeight="1" x14ac:dyDescent="0.2">
      <c r="A14" s="240" t="s">
        <v>267</v>
      </c>
      <c r="B14" s="9" t="s">
        <v>608</v>
      </c>
      <c r="C14" s="854">
        <v>4914377</v>
      </c>
      <c r="D14" s="854">
        <v>4418377</v>
      </c>
      <c r="E14" s="838">
        <v>4132669</v>
      </c>
    </row>
    <row r="15" spans="1:5" s="194" customFormat="1" ht="12" customHeight="1" x14ac:dyDescent="0.2">
      <c r="A15" s="240" t="s">
        <v>268</v>
      </c>
      <c r="B15" s="7" t="s">
        <v>609</v>
      </c>
      <c r="C15" s="854">
        <v>7614000</v>
      </c>
      <c r="D15" s="854">
        <v>7614000</v>
      </c>
      <c r="E15" s="838">
        <v>6838000</v>
      </c>
    </row>
    <row r="16" spans="1:5" s="194" customFormat="1" ht="12" customHeight="1" x14ac:dyDescent="0.2">
      <c r="A16" s="240" t="s">
        <v>269</v>
      </c>
      <c r="B16" s="9" t="s">
        <v>420</v>
      </c>
      <c r="C16" s="854"/>
      <c r="D16" s="854"/>
      <c r="E16" s="838"/>
    </row>
    <row r="17" spans="1:5" s="192" customFormat="1" ht="12" customHeight="1" x14ac:dyDescent="0.2">
      <c r="A17" s="240" t="s">
        <v>270</v>
      </c>
      <c r="B17" s="9" t="s">
        <v>422</v>
      </c>
      <c r="C17" s="49"/>
      <c r="D17" s="49"/>
      <c r="E17" s="843"/>
    </row>
    <row r="18" spans="1:5" s="194" customFormat="1" ht="12" customHeight="1" thickBot="1" x14ac:dyDescent="0.25">
      <c r="A18" s="240" t="s">
        <v>271</v>
      </c>
      <c r="B18" s="7" t="s">
        <v>424</v>
      </c>
      <c r="C18" s="51"/>
      <c r="D18" s="51">
        <v>21976</v>
      </c>
      <c r="E18" s="844">
        <v>190260</v>
      </c>
    </row>
    <row r="19" spans="1:5" s="194" customFormat="1" ht="12" customHeight="1" thickBot="1" x14ac:dyDescent="0.25">
      <c r="A19" s="186" t="s">
        <v>183</v>
      </c>
      <c r="B19" s="235" t="s">
        <v>610</v>
      </c>
      <c r="C19" s="122">
        <f>SUM(C20:C22)</f>
        <v>0</v>
      </c>
      <c r="D19" s="264">
        <f>SUM(D20:D22)</f>
        <v>3029325</v>
      </c>
      <c r="E19" s="236">
        <f>SUM(E20:E22)</f>
        <v>2757300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266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266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/>
      <c r="D22" s="266">
        <v>3029325</v>
      </c>
      <c r="E22" s="138">
        <v>2757300</v>
      </c>
    </row>
    <row r="23" spans="1:5" s="192" customFormat="1" ht="12" customHeight="1" thickBot="1" x14ac:dyDescent="0.25">
      <c r="A23" s="240" t="s">
        <v>277</v>
      </c>
      <c r="B23" s="9" t="s">
        <v>633</v>
      </c>
      <c r="C23" s="112"/>
      <c r="D23" s="266"/>
      <c r="E23" s="138"/>
    </row>
    <row r="24" spans="1:5" s="192" customFormat="1" ht="12.75" customHeight="1" thickBot="1" x14ac:dyDescent="0.25">
      <c r="A24" s="244" t="s">
        <v>184</v>
      </c>
      <c r="B24" s="81" t="s">
        <v>234</v>
      </c>
      <c r="C24" s="245"/>
      <c r="D24" s="269"/>
      <c r="E24" s="246"/>
    </row>
    <row r="25" spans="1:5" s="192" customFormat="1" ht="19.5" customHeight="1" thickBot="1" x14ac:dyDescent="0.25">
      <c r="A25" s="244" t="s">
        <v>185</v>
      </c>
      <c r="B25" s="81" t="s">
        <v>614</v>
      </c>
      <c r="C25" s="122">
        <f>+C26+C27</f>
        <v>0</v>
      </c>
      <c r="D25" s="264">
        <f>+D26+D27</f>
        <v>0</v>
      </c>
      <c r="E25" s="236">
        <f>+E26+E27</f>
        <v>0</v>
      </c>
    </row>
    <row r="26" spans="1:5" s="192" customFormat="1" ht="12" customHeight="1" x14ac:dyDescent="0.2">
      <c r="A26" s="247" t="s">
        <v>247</v>
      </c>
      <c r="B26" s="248" t="s">
        <v>611</v>
      </c>
      <c r="C26" s="142"/>
      <c r="D26" s="270"/>
      <c r="E26" s="249"/>
    </row>
    <row r="27" spans="1:5" s="192" customFormat="1" ht="12" customHeight="1" x14ac:dyDescent="0.2">
      <c r="A27" s="247" t="s">
        <v>248</v>
      </c>
      <c r="B27" s="250" t="s">
        <v>615</v>
      </c>
      <c r="C27" s="125"/>
      <c r="D27" s="271"/>
      <c r="E27" s="251"/>
    </row>
    <row r="28" spans="1:5" s="192" customFormat="1" ht="12" customHeight="1" thickBot="1" x14ac:dyDescent="0.25">
      <c r="A28" s="240" t="s">
        <v>402</v>
      </c>
      <c r="B28" s="252" t="s">
        <v>634</v>
      </c>
      <c r="C28" s="253"/>
      <c r="D28" s="272"/>
      <c r="E28" s="254"/>
    </row>
    <row r="29" spans="1:5" s="192" customFormat="1" ht="12" customHeight="1" thickBot="1" x14ac:dyDescent="0.25">
      <c r="A29" s="244" t="s">
        <v>186</v>
      </c>
      <c r="B29" s="81" t="s">
        <v>617</v>
      </c>
      <c r="C29" s="122">
        <f>+C30+C31+C32</f>
        <v>0</v>
      </c>
      <c r="D29" s="264">
        <f>+D30+D31+D32</f>
        <v>0</v>
      </c>
      <c r="E29" s="236">
        <f>+E30+E31+E32</f>
        <v>0</v>
      </c>
    </row>
    <row r="30" spans="1:5" s="192" customFormat="1" ht="12" customHeight="1" x14ac:dyDescent="0.2">
      <c r="A30" s="247" t="s">
        <v>249</v>
      </c>
      <c r="B30" s="248" t="s">
        <v>426</v>
      </c>
      <c r="C30" s="142"/>
      <c r="D30" s="270"/>
      <c r="E30" s="249"/>
    </row>
    <row r="31" spans="1:5" s="192" customFormat="1" ht="12" customHeight="1" x14ac:dyDescent="0.2">
      <c r="A31" s="247" t="s">
        <v>250</v>
      </c>
      <c r="B31" s="250" t="s">
        <v>169</v>
      </c>
      <c r="C31" s="125"/>
      <c r="D31" s="271"/>
      <c r="E31" s="251"/>
    </row>
    <row r="32" spans="1:5" s="192" customFormat="1" ht="12" customHeight="1" thickBot="1" x14ac:dyDescent="0.25">
      <c r="A32" s="240" t="s">
        <v>251</v>
      </c>
      <c r="B32" s="255" t="s">
        <v>428</v>
      </c>
      <c r="C32" s="253"/>
      <c r="D32" s="272"/>
      <c r="E32" s="254"/>
    </row>
    <row r="33" spans="1:5" s="192" customFormat="1" ht="12" customHeight="1" thickBot="1" x14ac:dyDescent="0.25">
      <c r="A33" s="244" t="s">
        <v>189</v>
      </c>
      <c r="B33" s="81" t="s">
        <v>556</v>
      </c>
      <c r="C33" s="245"/>
      <c r="D33" s="269"/>
      <c r="E33" s="246"/>
    </row>
    <row r="34" spans="1:5" s="192" customFormat="1" ht="12" customHeight="1" thickBot="1" x14ac:dyDescent="0.25">
      <c r="A34" s="244" t="s">
        <v>190</v>
      </c>
      <c r="B34" s="81" t="s">
        <v>618</v>
      </c>
      <c r="C34" s="245"/>
      <c r="D34" s="269"/>
      <c r="E34" s="246"/>
    </row>
    <row r="35" spans="1:5" s="192" customFormat="1" ht="12" customHeight="1" thickBot="1" x14ac:dyDescent="0.25">
      <c r="A35" s="186" t="s">
        <v>191</v>
      </c>
      <c r="B35" s="81" t="s">
        <v>635</v>
      </c>
      <c r="C35" s="122">
        <f>+C8+C19+C24+C25+C29+C33+C34</f>
        <v>63757253</v>
      </c>
      <c r="D35" s="264">
        <f>+D8+D19+D24+D25+D29+D33+D34</f>
        <v>65746554</v>
      </c>
      <c r="E35" s="264">
        <f>+E8+E19+E24+E25+E29+E33+E34</f>
        <v>58629828</v>
      </c>
    </row>
    <row r="36" spans="1:5" s="194" customFormat="1" ht="12" customHeight="1" thickBot="1" x14ac:dyDescent="0.25">
      <c r="A36" s="802" t="s">
        <v>192</v>
      </c>
      <c r="B36" s="81" t="s">
        <v>620</v>
      </c>
      <c r="C36" s="122">
        <f>+C37+C38+C39</f>
        <v>240508103</v>
      </c>
      <c r="D36" s="264">
        <f>+D37+D38+D39</f>
        <v>206548632</v>
      </c>
      <c r="E36" s="236">
        <f>+E37+E38+E39</f>
        <v>206526024</v>
      </c>
    </row>
    <row r="37" spans="1:5" s="194" customFormat="1" ht="15" customHeight="1" x14ac:dyDescent="0.2">
      <c r="A37" s="247" t="s">
        <v>621</v>
      </c>
      <c r="B37" s="248" t="s">
        <v>117</v>
      </c>
      <c r="C37" s="49">
        <v>1550858</v>
      </c>
      <c r="D37" s="49">
        <v>1550858</v>
      </c>
      <c r="E37" s="843">
        <v>1550858</v>
      </c>
    </row>
    <row r="38" spans="1:5" s="194" customFormat="1" ht="15" customHeight="1" x14ac:dyDescent="0.2">
      <c r="A38" s="247" t="s">
        <v>622</v>
      </c>
      <c r="B38" s="250" t="s">
        <v>359</v>
      </c>
      <c r="C38" s="125"/>
      <c r="D38" s="271"/>
      <c r="E38" s="251"/>
    </row>
    <row r="39" spans="1:5" ht="13.5" thickBot="1" x14ac:dyDescent="0.25">
      <c r="A39" s="240" t="s">
        <v>623</v>
      </c>
      <c r="B39" s="255" t="s">
        <v>624</v>
      </c>
      <c r="C39" s="253">
        <v>238957245</v>
      </c>
      <c r="D39" s="272">
        <v>204997774</v>
      </c>
      <c r="E39" s="254">
        <v>204975166</v>
      </c>
    </row>
    <row r="40" spans="1:5" s="190" customFormat="1" ht="16.5" customHeight="1" thickBot="1" x14ac:dyDescent="0.25">
      <c r="A40" s="802" t="s">
        <v>193</v>
      </c>
      <c r="B40" s="257" t="s">
        <v>625</v>
      </c>
      <c r="C40" s="258">
        <f>+C35+C36</f>
        <v>304265356</v>
      </c>
      <c r="D40" s="273">
        <f>+D35+D36</f>
        <v>272295186</v>
      </c>
      <c r="E40" s="273">
        <f>+E35+E36</f>
        <v>265155852</v>
      </c>
    </row>
    <row r="41" spans="1:5" s="212" customFormat="1" ht="12" customHeight="1" x14ac:dyDescent="0.2">
      <c r="A41" s="204"/>
      <c r="B41" s="205"/>
      <c r="C41" s="206"/>
      <c r="D41" s="206"/>
      <c r="E41" s="206"/>
    </row>
    <row r="42" spans="1:5" ht="12" customHeight="1" thickBot="1" x14ac:dyDescent="0.25">
      <c r="A42" s="207"/>
      <c r="B42" s="208"/>
      <c r="C42" s="209"/>
      <c r="D42" s="209"/>
      <c r="E42" s="209"/>
    </row>
    <row r="43" spans="1:5" ht="12" customHeight="1" thickBot="1" x14ac:dyDescent="0.25">
      <c r="A43" s="1133" t="s">
        <v>102</v>
      </c>
      <c r="B43" s="1134"/>
      <c r="C43" s="1134"/>
      <c r="D43" s="1134"/>
      <c r="E43" s="1135"/>
    </row>
    <row r="44" spans="1:5" ht="12" customHeight="1" thickBot="1" x14ac:dyDescent="0.25">
      <c r="A44" s="244" t="s">
        <v>180</v>
      </c>
      <c r="B44" s="81" t="s">
        <v>626</v>
      </c>
      <c r="C44" s="122">
        <f>SUM(C45:C49)</f>
        <v>303759306</v>
      </c>
      <c r="D44" s="122">
        <f>SUM(D45:D49)</f>
        <v>271719136</v>
      </c>
      <c r="E44" s="236">
        <f>SUM(E45:E49)</f>
        <v>261143248</v>
      </c>
    </row>
    <row r="45" spans="1:5" ht="12" customHeight="1" x14ac:dyDescent="0.2">
      <c r="A45" s="240" t="s">
        <v>260</v>
      </c>
      <c r="B45" s="11" t="s">
        <v>261</v>
      </c>
      <c r="C45" s="793">
        <v>60512486</v>
      </c>
      <c r="D45" s="793">
        <v>64148635</v>
      </c>
      <c r="E45" s="74">
        <v>61378427</v>
      </c>
    </row>
    <row r="46" spans="1:5" ht="12" customHeight="1" x14ac:dyDescent="0.2">
      <c r="A46" s="240" t="s">
        <v>262</v>
      </c>
      <c r="B46" s="9" t="s">
        <v>360</v>
      </c>
      <c r="C46" s="854">
        <v>13261042</v>
      </c>
      <c r="D46" s="854">
        <v>13482731</v>
      </c>
      <c r="E46" s="838">
        <v>12777131</v>
      </c>
    </row>
    <row r="47" spans="1:5" ht="12" customHeight="1" x14ac:dyDescent="0.2">
      <c r="A47" s="240" t="s">
        <v>263</v>
      </c>
      <c r="B47" s="9" t="s">
        <v>264</v>
      </c>
      <c r="C47" s="792">
        <v>229985778</v>
      </c>
      <c r="D47" s="792">
        <v>194087770</v>
      </c>
      <c r="E47" s="839">
        <v>186987690</v>
      </c>
    </row>
    <row r="48" spans="1:5" s="212" customFormat="1" ht="12" customHeight="1" x14ac:dyDescent="0.2">
      <c r="A48" s="240" t="s">
        <v>265</v>
      </c>
      <c r="B48" s="9" t="s">
        <v>361</v>
      </c>
      <c r="C48" s="126"/>
      <c r="D48" s="126"/>
      <c r="E48" s="477"/>
    </row>
    <row r="49" spans="1:5" ht="12" customHeight="1" thickBot="1" x14ac:dyDescent="0.25">
      <c r="A49" s="240" t="s">
        <v>379</v>
      </c>
      <c r="B49" s="9" t="s">
        <v>362</v>
      </c>
      <c r="C49" s="126"/>
      <c r="D49" s="126"/>
      <c r="E49" s="477"/>
    </row>
    <row r="50" spans="1:5" ht="12" customHeight="1" thickBot="1" x14ac:dyDescent="0.25">
      <c r="A50" s="244" t="s">
        <v>183</v>
      </c>
      <c r="B50" s="81" t="s">
        <v>627</v>
      </c>
      <c r="C50" s="122">
        <f>SUM(C51:C53)</f>
        <v>506050</v>
      </c>
      <c r="D50" s="122">
        <f>SUM(D51:D53)</f>
        <v>576050</v>
      </c>
      <c r="E50" s="236">
        <f>SUM(E51:E53)</f>
        <v>531038</v>
      </c>
    </row>
    <row r="51" spans="1:5" ht="12" customHeight="1" x14ac:dyDescent="0.2">
      <c r="A51" s="240" t="s">
        <v>274</v>
      </c>
      <c r="B51" s="11" t="s">
        <v>114</v>
      </c>
      <c r="C51" s="853">
        <v>506050</v>
      </c>
      <c r="D51" s="853">
        <v>576050</v>
      </c>
      <c r="E51" s="846">
        <v>531038</v>
      </c>
    </row>
    <row r="52" spans="1:5" ht="12" customHeight="1" x14ac:dyDescent="0.2">
      <c r="A52" s="240" t="s">
        <v>275</v>
      </c>
      <c r="B52" s="9" t="s">
        <v>177</v>
      </c>
      <c r="C52" s="853"/>
      <c r="D52" s="854"/>
      <c r="E52" s="838"/>
    </row>
    <row r="53" spans="1:5" ht="15" customHeight="1" x14ac:dyDescent="0.2">
      <c r="A53" s="240" t="s">
        <v>276</v>
      </c>
      <c r="B53" s="9" t="s">
        <v>628</v>
      </c>
      <c r="C53" s="854"/>
      <c r="D53" s="854"/>
      <c r="E53" s="838"/>
    </row>
    <row r="54" spans="1:5" ht="23.25" thickBot="1" x14ac:dyDescent="0.25">
      <c r="A54" s="240" t="s">
        <v>277</v>
      </c>
      <c r="B54" s="9" t="s">
        <v>636</v>
      </c>
      <c r="C54" s="126"/>
      <c r="D54" s="126"/>
      <c r="E54" s="477"/>
    </row>
    <row r="55" spans="1:5" ht="15" customHeight="1" thickBot="1" x14ac:dyDescent="0.25">
      <c r="A55" s="244" t="s">
        <v>184</v>
      </c>
      <c r="B55" s="260" t="s">
        <v>630</v>
      </c>
      <c r="C55" s="258">
        <f>+C44+C50</f>
        <v>304265356</v>
      </c>
      <c r="D55" s="258">
        <f>+D44+D50</f>
        <v>272295186</v>
      </c>
      <c r="E55" s="259">
        <f>+E44+E50</f>
        <v>261674286</v>
      </c>
    </row>
    <row r="56" spans="1:5" ht="13.5" thickBot="1" x14ac:dyDescent="0.25">
      <c r="C56" s="262"/>
      <c r="D56" s="262"/>
      <c r="E56" s="262"/>
    </row>
    <row r="57" spans="1:5" ht="13.5" thickBot="1" x14ac:dyDescent="0.25">
      <c r="A57" s="229" t="s">
        <v>602</v>
      </c>
      <c r="B57" s="230"/>
      <c r="C57" s="556">
        <v>21.17</v>
      </c>
      <c r="D57" s="556">
        <v>21.17</v>
      </c>
      <c r="E57" s="556">
        <v>21.17</v>
      </c>
    </row>
    <row r="58" spans="1:5" ht="13.5" thickBot="1" x14ac:dyDescent="0.25">
      <c r="A58" s="229" t="s">
        <v>847</v>
      </c>
      <c r="B58" s="230"/>
      <c r="C58" s="556">
        <v>0</v>
      </c>
      <c r="D58" s="556">
        <v>1.25</v>
      </c>
      <c r="E58" s="556">
        <v>1.25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8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261" customWidth="1"/>
    <col min="2" max="2" width="53.140625" style="185" customWidth="1"/>
    <col min="3" max="5" width="13.5703125" style="185" customWidth="1"/>
    <col min="6" max="16384" width="8" style="185"/>
  </cols>
  <sheetData>
    <row r="1" spans="1:5" s="174" customFormat="1" ht="21" customHeight="1" thickBot="1" x14ac:dyDescent="0.25">
      <c r="A1" s="170"/>
      <c r="B1" s="171"/>
      <c r="C1" s="172"/>
      <c r="D1" s="1261"/>
      <c r="E1" s="1263" t="s">
        <v>970</v>
      </c>
    </row>
    <row r="2" spans="1:5" s="177" customFormat="1" ht="25.5" customHeight="1" x14ac:dyDescent="0.2">
      <c r="A2" s="175" t="s">
        <v>604</v>
      </c>
      <c r="B2" s="1136" t="s">
        <v>235</v>
      </c>
      <c r="C2" s="1137"/>
      <c r="D2" s="1138"/>
      <c r="E2" s="233" t="s">
        <v>631</v>
      </c>
    </row>
    <row r="3" spans="1:5" s="177" customFormat="1" ht="24.75" thickBot="1" x14ac:dyDescent="0.25">
      <c r="A3" s="178" t="s">
        <v>632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901" t="s">
        <v>591</v>
      </c>
      <c r="B5" s="902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7381479</v>
      </c>
      <c r="D8" s="264">
        <f>SUM(D9:D18)</f>
        <v>8360168</v>
      </c>
      <c r="E8" s="236">
        <f>SUM(E9:E18)</f>
        <v>7390436</v>
      </c>
    </row>
    <row r="9" spans="1:5" s="192" customFormat="1" ht="12" customHeight="1" x14ac:dyDescent="0.2">
      <c r="A9" s="237" t="s">
        <v>260</v>
      </c>
      <c r="B9" s="14" t="s">
        <v>406</v>
      </c>
      <c r="C9" s="853"/>
      <c r="D9" s="853"/>
      <c r="E9" s="846"/>
    </row>
    <row r="10" spans="1:5" s="192" customFormat="1" ht="12" customHeight="1" x14ac:dyDescent="0.2">
      <c r="A10" s="240" t="s">
        <v>262</v>
      </c>
      <c r="B10" s="9" t="s">
        <v>414</v>
      </c>
      <c r="C10" s="854">
        <v>616000</v>
      </c>
      <c r="D10" s="854">
        <v>651063</v>
      </c>
      <c r="E10" s="838">
        <v>651061</v>
      </c>
    </row>
    <row r="11" spans="1:5" s="192" customFormat="1" ht="12" customHeight="1" x14ac:dyDescent="0.2">
      <c r="A11" s="240" t="s">
        <v>263</v>
      </c>
      <c r="B11" s="9" t="s">
        <v>415</v>
      </c>
      <c r="C11" s="854">
        <v>4200000</v>
      </c>
      <c r="D11" s="854">
        <v>4845000</v>
      </c>
      <c r="E11" s="838">
        <v>4540422</v>
      </c>
    </row>
    <row r="12" spans="1:5" s="192" customFormat="1" ht="12" customHeight="1" x14ac:dyDescent="0.2">
      <c r="A12" s="240" t="s">
        <v>265</v>
      </c>
      <c r="B12" s="9" t="s">
        <v>416</v>
      </c>
      <c r="C12" s="854"/>
      <c r="D12" s="854"/>
      <c r="E12" s="838"/>
    </row>
    <row r="13" spans="1:5" s="192" customFormat="1" ht="12" customHeight="1" x14ac:dyDescent="0.2">
      <c r="A13" s="240" t="s">
        <v>379</v>
      </c>
      <c r="B13" s="9" t="s">
        <v>417</v>
      </c>
      <c r="C13" s="854">
        <v>862330</v>
      </c>
      <c r="D13" s="854">
        <v>862330</v>
      </c>
      <c r="E13" s="838">
        <v>565840</v>
      </c>
    </row>
    <row r="14" spans="1:5" s="192" customFormat="1" ht="12" customHeight="1" x14ac:dyDescent="0.2">
      <c r="A14" s="240" t="s">
        <v>267</v>
      </c>
      <c r="B14" s="9" t="s">
        <v>608</v>
      </c>
      <c r="C14" s="854">
        <v>1533149</v>
      </c>
      <c r="D14" s="854">
        <v>1716766</v>
      </c>
      <c r="E14" s="838">
        <v>1537846</v>
      </c>
    </row>
    <row r="15" spans="1:5" s="194" customFormat="1" ht="12" customHeight="1" x14ac:dyDescent="0.2">
      <c r="A15" s="240" t="s">
        <v>268</v>
      </c>
      <c r="B15" s="7" t="s">
        <v>609</v>
      </c>
      <c r="C15" s="854">
        <v>169000</v>
      </c>
      <c r="D15" s="854">
        <v>169000</v>
      </c>
      <c r="E15" s="838">
        <v>0</v>
      </c>
    </row>
    <row r="16" spans="1:5" s="194" customFormat="1" ht="12" customHeight="1" x14ac:dyDescent="0.2">
      <c r="A16" s="240" t="s">
        <v>269</v>
      </c>
      <c r="B16" s="9" t="s">
        <v>420</v>
      </c>
      <c r="C16" s="854"/>
      <c r="D16" s="854"/>
      <c r="E16" s="838"/>
    </row>
    <row r="17" spans="1:5" s="192" customFormat="1" ht="12" customHeight="1" x14ac:dyDescent="0.2">
      <c r="A17" s="240" t="s">
        <v>270</v>
      </c>
      <c r="B17" s="9" t="s">
        <v>422</v>
      </c>
      <c r="C17" s="49"/>
      <c r="D17" s="49"/>
      <c r="E17" s="843"/>
    </row>
    <row r="18" spans="1:5" s="194" customFormat="1" ht="12" customHeight="1" thickBot="1" x14ac:dyDescent="0.25">
      <c r="A18" s="240" t="s">
        <v>271</v>
      </c>
      <c r="B18" s="7" t="s">
        <v>424</v>
      </c>
      <c r="C18" s="51">
        <v>1000</v>
      </c>
      <c r="D18" s="51">
        <v>116009</v>
      </c>
      <c r="E18" s="844">
        <v>95267</v>
      </c>
    </row>
    <row r="19" spans="1:5" s="194" customFormat="1" ht="12" customHeight="1" thickBot="1" x14ac:dyDescent="0.25">
      <c r="A19" s="186" t="s">
        <v>183</v>
      </c>
      <c r="B19" s="235" t="s">
        <v>610</v>
      </c>
      <c r="C19" s="122">
        <f>SUM(C20:C22)</f>
        <v>0</v>
      </c>
      <c r="D19" s="264">
        <f>SUM(D20:D22)</f>
        <v>0</v>
      </c>
      <c r="E19" s="236">
        <f>SUM(E20:E22)</f>
        <v>0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266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266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/>
      <c r="D22" s="266"/>
      <c r="E22" s="138"/>
    </row>
    <row r="23" spans="1:5" s="192" customFormat="1" ht="12" customHeight="1" thickBot="1" x14ac:dyDescent="0.25">
      <c r="A23" s="240" t="s">
        <v>277</v>
      </c>
      <c r="B23" s="9" t="s">
        <v>633</v>
      </c>
      <c r="C23" s="112"/>
      <c r="D23" s="266"/>
      <c r="E23" s="138"/>
    </row>
    <row r="24" spans="1:5" s="192" customFormat="1" ht="12" customHeight="1" thickBot="1" x14ac:dyDescent="0.25">
      <c r="A24" s="244" t="s">
        <v>184</v>
      </c>
      <c r="B24" s="81" t="s">
        <v>234</v>
      </c>
      <c r="C24" s="245"/>
      <c r="D24" s="269"/>
      <c r="E24" s="246"/>
    </row>
    <row r="25" spans="1:5" s="192" customFormat="1" ht="12" customHeight="1" thickBot="1" x14ac:dyDescent="0.25">
      <c r="A25" s="244" t="s">
        <v>185</v>
      </c>
      <c r="B25" s="81" t="s">
        <v>614</v>
      </c>
      <c r="C25" s="122">
        <f>+C26+C27</f>
        <v>0</v>
      </c>
      <c r="D25" s="264">
        <f>+D26+D27</f>
        <v>0</v>
      </c>
      <c r="E25" s="236">
        <f>+E26+E27</f>
        <v>0</v>
      </c>
    </row>
    <row r="26" spans="1:5" s="192" customFormat="1" ht="12" customHeight="1" x14ac:dyDescent="0.2">
      <c r="A26" s="247" t="s">
        <v>247</v>
      </c>
      <c r="B26" s="248" t="s">
        <v>611</v>
      </c>
      <c r="C26" s="142"/>
      <c r="D26" s="270"/>
      <c r="E26" s="249"/>
    </row>
    <row r="27" spans="1:5" s="192" customFormat="1" ht="12" customHeight="1" x14ac:dyDescent="0.2">
      <c r="A27" s="247" t="s">
        <v>248</v>
      </c>
      <c r="B27" s="250" t="s">
        <v>615</v>
      </c>
      <c r="C27" s="125"/>
      <c r="D27" s="271"/>
      <c r="E27" s="251"/>
    </row>
    <row r="28" spans="1:5" s="192" customFormat="1" ht="12" customHeight="1" thickBot="1" x14ac:dyDescent="0.25">
      <c r="A28" s="240" t="s">
        <v>402</v>
      </c>
      <c r="B28" s="252" t="s">
        <v>634</v>
      </c>
      <c r="C28" s="253"/>
      <c r="D28" s="272"/>
      <c r="E28" s="254"/>
    </row>
    <row r="29" spans="1:5" s="192" customFormat="1" ht="12" customHeight="1" thickBot="1" x14ac:dyDescent="0.25">
      <c r="A29" s="244" t="s">
        <v>186</v>
      </c>
      <c r="B29" s="81" t="s">
        <v>617</v>
      </c>
      <c r="C29" s="122">
        <f>+C30+C31+C32</f>
        <v>0</v>
      </c>
      <c r="D29" s="264">
        <f>+D30+D31+D32</f>
        <v>0</v>
      </c>
      <c r="E29" s="236">
        <f>+E30+E31+E32</f>
        <v>0</v>
      </c>
    </row>
    <row r="30" spans="1:5" s="192" customFormat="1" ht="12" customHeight="1" x14ac:dyDescent="0.2">
      <c r="A30" s="247" t="s">
        <v>249</v>
      </c>
      <c r="B30" s="248" t="s">
        <v>426</v>
      </c>
      <c r="C30" s="142"/>
      <c r="D30" s="270"/>
      <c r="E30" s="249"/>
    </row>
    <row r="31" spans="1:5" s="192" customFormat="1" ht="12" customHeight="1" x14ac:dyDescent="0.2">
      <c r="A31" s="247" t="s">
        <v>250</v>
      </c>
      <c r="B31" s="250" t="s">
        <v>169</v>
      </c>
      <c r="C31" s="125"/>
      <c r="D31" s="271"/>
      <c r="E31" s="251"/>
    </row>
    <row r="32" spans="1:5" s="192" customFormat="1" ht="12" customHeight="1" thickBot="1" x14ac:dyDescent="0.25">
      <c r="A32" s="240" t="s">
        <v>251</v>
      </c>
      <c r="B32" s="255" t="s">
        <v>428</v>
      </c>
      <c r="C32" s="253"/>
      <c r="D32" s="272"/>
      <c r="E32" s="254"/>
    </row>
    <row r="33" spans="1:5" s="192" customFormat="1" ht="12" customHeight="1" thickBot="1" x14ac:dyDescent="0.25">
      <c r="A33" s="244" t="s">
        <v>189</v>
      </c>
      <c r="B33" s="81" t="s">
        <v>556</v>
      </c>
      <c r="C33" s="245"/>
      <c r="D33" s="269">
        <v>60000</v>
      </c>
      <c r="E33" s="246">
        <v>60000</v>
      </c>
    </row>
    <row r="34" spans="1:5" s="192" customFormat="1" ht="12" customHeight="1" thickBot="1" x14ac:dyDescent="0.25">
      <c r="A34" s="244" t="s">
        <v>190</v>
      </c>
      <c r="B34" s="81" t="s">
        <v>618</v>
      </c>
      <c r="C34" s="245"/>
      <c r="D34" s="269"/>
      <c r="E34" s="246"/>
    </row>
    <row r="35" spans="1:5" s="192" customFormat="1" ht="12" customHeight="1" thickBot="1" x14ac:dyDescent="0.25">
      <c r="A35" s="186" t="s">
        <v>191</v>
      </c>
      <c r="B35" s="81" t="s">
        <v>635</v>
      </c>
      <c r="C35" s="122">
        <f>+C8+C19+C24+C25+C29+C33+C34</f>
        <v>7381479</v>
      </c>
      <c r="D35" s="264">
        <f>+D8+D19+D24+D25+D29+D33+D34</f>
        <v>8420168</v>
      </c>
      <c r="E35" s="236">
        <f>+E8+E19+E24+E25+E29+E33+E34</f>
        <v>7450436</v>
      </c>
    </row>
    <row r="36" spans="1:5" s="194" customFormat="1" ht="12" customHeight="1" thickBot="1" x14ac:dyDescent="0.25">
      <c r="A36" s="802" t="s">
        <v>192</v>
      </c>
      <c r="B36" s="81" t="s">
        <v>620</v>
      </c>
      <c r="C36" s="122">
        <f>+C37+C38+C39</f>
        <v>329162725</v>
      </c>
      <c r="D36" s="264">
        <f>+D37+D38+D39</f>
        <v>319281087</v>
      </c>
      <c r="E36" s="236">
        <f>+E37+E38+E39</f>
        <v>313008331</v>
      </c>
    </row>
    <row r="37" spans="1:5" s="194" customFormat="1" ht="15" customHeight="1" x14ac:dyDescent="0.2">
      <c r="A37" s="247" t="s">
        <v>621</v>
      </c>
      <c r="B37" s="248" t="s">
        <v>117</v>
      </c>
      <c r="C37" s="142">
        <v>1054835</v>
      </c>
      <c r="D37" s="270">
        <v>1054835</v>
      </c>
      <c r="E37" s="249">
        <v>1054835</v>
      </c>
    </row>
    <row r="38" spans="1:5" s="194" customFormat="1" ht="15" customHeight="1" x14ac:dyDescent="0.2">
      <c r="A38" s="247" t="s">
        <v>622</v>
      </c>
      <c r="B38" s="250" t="s">
        <v>359</v>
      </c>
      <c r="C38" s="125"/>
      <c r="D38" s="271"/>
      <c r="E38" s="251"/>
    </row>
    <row r="39" spans="1:5" ht="13.5" thickBot="1" x14ac:dyDescent="0.25">
      <c r="A39" s="240" t="s">
        <v>623</v>
      </c>
      <c r="B39" s="255" t="s">
        <v>624</v>
      </c>
      <c r="C39" s="253">
        <v>328107890</v>
      </c>
      <c r="D39" s="272">
        <v>318226252</v>
      </c>
      <c r="E39" s="254">
        <v>311953496</v>
      </c>
    </row>
    <row r="40" spans="1:5" s="190" customFormat="1" ht="16.5" customHeight="1" thickBot="1" x14ac:dyDescent="0.25">
      <c r="A40" s="802" t="s">
        <v>193</v>
      </c>
      <c r="B40" s="257" t="s">
        <v>625</v>
      </c>
      <c r="C40" s="258">
        <f>+C35+C36</f>
        <v>336544204</v>
      </c>
      <c r="D40" s="273">
        <f>+D35+D36</f>
        <v>327701255</v>
      </c>
      <c r="E40" s="259">
        <f>+E35+E36</f>
        <v>320458767</v>
      </c>
    </row>
    <row r="41" spans="1:5" s="212" customFormat="1" ht="12" customHeight="1" x14ac:dyDescent="0.2">
      <c r="A41" s="204"/>
      <c r="B41" s="205"/>
      <c r="C41" s="206"/>
      <c r="D41" s="206"/>
      <c r="E41" s="206"/>
    </row>
    <row r="42" spans="1:5" ht="12" customHeight="1" thickBot="1" x14ac:dyDescent="0.25">
      <c r="A42" s="207"/>
      <c r="B42" s="208"/>
      <c r="C42" s="209"/>
      <c r="D42" s="209"/>
      <c r="E42" s="209"/>
    </row>
    <row r="43" spans="1:5" ht="12" customHeight="1" thickBot="1" x14ac:dyDescent="0.25">
      <c r="A43" s="1133" t="s">
        <v>102</v>
      </c>
      <c r="B43" s="1134"/>
      <c r="C43" s="1134"/>
      <c r="D43" s="1134"/>
      <c r="E43" s="1135"/>
    </row>
    <row r="44" spans="1:5" ht="12" customHeight="1" thickBot="1" x14ac:dyDescent="0.25">
      <c r="A44" s="244" t="s">
        <v>180</v>
      </c>
      <c r="B44" s="81" t="s">
        <v>626</v>
      </c>
      <c r="C44" s="122">
        <f>SUM(C45:C49)</f>
        <v>333652414</v>
      </c>
      <c r="D44" s="122">
        <f>SUM(D45:D49)</f>
        <v>324580065</v>
      </c>
      <c r="E44" s="236">
        <f>SUM(E45:E49)</f>
        <v>317334337</v>
      </c>
    </row>
    <row r="45" spans="1:5" ht="12" customHeight="1" x14ac:dyDescent="0.2">
      <c r="A45" s="240" t="s">
        <v>260</v>
      </c>
      <c r="B45" s="11" t="s">
        <v>261</v>
      </c>
      <c r="C45" s="744">
        <v>208655734</v>
      </c>
      <c r="D45" s="744">
        <v>205474362</v>
      </c>
      <c r="E45" s="744">
        <v>203387004</v>
      </c>
    </row>
    <row r="46" spans="1:5" ht="12" customHeight="1" x14ac:dyDescent="0.2">
      <c r="A46" s="240" t="s">
        <v>262</v>
      </c>
      <c r="B46" s="9" t="s">
        <v>360</v>
      </c>
      <c r="C46" s="745">
        <v>44850807</v>
      </c>
      <c r="D46" s="746">
        <v>41715550</v>
      </c>
      <c r="E46" s="747">
        <v>41221770</v>
      </c>
    </row>
    <row r="47" spans="1:5" ht="12" customHeight="1" x14ac:dyDescent="0.2">
      <c r="A47" s="240" t="s">
        <v>263</v>
      </c>
      <c r="B47" s="9" t="s">
        <v>264</v>
      </c>
      <c r="C47" s="748">
        <v>80145873</v>
      </c>
      <c r="D47" s="748">
        <v>77390153</v>
      </c>
      <c r="E47" s="749">
        <v>72725563</v>
      </c>
    </row>
    <row r="48" spans="1:5" s="212" customFormat="1" ht="12" customHeight="1" x14ac:dyDescent="0.2">
      <c r="A48" s="240" t="s">
        <v>265</v>
      </c>
      <c r="B48" s="9" t="s">
        <v>361</v>
      </c>
      <c r="C48" s="748"/>
      <c r="D48" s="748"/>
      <c r="E48" s="749"/>
    </row>
    <row r="49" spans="1:5" ht="12" customHeight="1" thickBot="1" x14ac:dyDescent="0.25">
      <c r="A49" s="240" t="s">
        <v>379</v>
      </c>
      <c r="B49" s="9" t="s">
        <v>362</v>
      </c>
      <c r="C49" s="750"/>
      <c r="D49" s="750"/>
      <c r="E49" s="751"/>
    </row>
    <row r="50" spans="1:5" ht="12" customHeight="1" thickBot="1" x14ac:dyDescent="0.25">
      <c r="A50" s="244" t="s">
        <v>183</v>
      </c>
      <c r="B50" s="81" t="s">
        <v>627</v>
      </c>
      <c r="C50" s="752">
        <f>SUM(C51:C53)</f>
        <v>2891790</v>
      </c>
      <c r="D50" s="752">
        <f>SUM(D51:D53)</f>
        <v>3121190</v>
      </c>
      <c r="E50" s="753">
        <f>SUM(E51:E53)</f>
        <v>2371704</v>
      </c>
    </row>
    <row r="51" spans="1:5" ht="12" customHeight="1" x14ac:dyDescent="0.2">
      <c r="A51" s="240" t="s">
        <v>274</v>
      </c>
      <c r="B51" s="11" t="s">
        <v>114</v>
      </c>
      <c r="C51" s="754">
        <v>1926590</v>
      </c>
      <c r="D51" s="754">
        <v>2231590</v>
      </c>
      <c r="E51" s="755">
        <v>1686849</v>
      </c>
    </row>
    <row r="52" spans="1:5" ht="12" customHeight="1" x14ac:dyDescent="0.2">
      <c r="A52" s="240" t="s">
        <v>275</v>
      </c>
      <c r="B52" s="9" t="s">
        <v>177</v>
      </c>
      <c r="C52" s="750">
        <v>965200</v>
      </c>
      <c r="D52" s="750">
        <v>889600</v>
      </c>
      <c r="E52" s="751">
        <v>684855</v>
      </c>
    </row>
    <row r="53" spans="1:5" ht="15" customHeight="1" x14ac:dyDescent="0.2">
      <c r="A53" s="240" t="s">
        <v>276</v>
      </c>
      <c r="B53" s="9" t="s">
        <v>628</v>
      </c>
      <c r="C53" s="750"/>
      <c r="D53" s="750"/>
      <c r="E53" s="751"/>
    </row>
    <row r="54" spans="1:5" ht="23.25" thickBot="1" x14ac:dyDescent="0.25">
      <c r="A54" s="240" t="s">
        <v>277</v>
      </c>
      <c r="B54" s="9" t="s">
        <v>636</v>
      </c>
      <c r="C54" s="750"/>
      <c r="D54" s="750"/>
      <c r="E54" s="751"/>
    </row>
    <row r="55" spans="1:5" ht="15" customHeight="1" thickBot="1" x14ac:dyDescent="0.25">
      <c r="A55" s="244" t="s">
        <v>184</v>
      </c>
      <c r="B55" s="260" t="s">
        <v>630</v>
      </c>
      <c r="C55" s="258">
        <f>+C44+C50</f>
        <v>336544204</v>
      </c>
      <c r="D55" s="258">
        <f>+D44+D50</f>
        <v>327701255</v>
      </c>
      <c r="E55" s="259">
        <f>+E44+E50</f>
        <v>319706041</v>
      </c>
    </row>
    <row r="56" spans="1:5" ht="13.5" thickBot="1" x14ac:dyDescent="0.25">
      <c r="C56" s="262"/>
      <c r="D56" s="262"/>
      <c r="E56" s="262"/>
    </row>
    <row r="57" spans="1:5" ht="13.5" thickBot="1" x14ac:dyDescent="0.25">
      <c r="A57" s="229" t="s">
        <v>602</v>
      </c>
      <c r="B57" s="230"/>
      <c r="C57" s="756">
        <v>55</v>
      </c>
      <c r="D57" s="756">
        <v>55</v>
      </c>
      <c r="E57" s="757">
        <v>54</v>
      </c>
    </row>
    <row r="58" spans="1:5" ht="13.5" thickBot="1" x14ac:dyDescent="0.25">
      <c r="A58" s="229" t="s">
        <v>847</v>
      </c>
      <c r="B58" s="230"/>
      <c r="C58" s="756">
        <v>0</v>
      </c>
      <c r="D58" s="556">
        <v>0.75</v>
      </c>
      <c r="E58" s="757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8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261" customWidth="1"/>
    <col min="2" max="2" width="53.140625" style="185" customWidth="1"/>
    <col min="3" max="5" width="13.5703125" style="185" customWidth="1"/>
    <col min="6" max="16384" width="8" style="185"/>
  </cols>
  <sheetData>
    <row r="1" spans="1:5" s="174" customFormat="1" ht="21" customHeight="1" thickBot="1" x14ac:dyDescent="0.25">
      <c r="A1" s="170"/>
      <c r="B1" s="171"/>
      <c r="C1" s="172"/>
      <c r="D1" s="172"/>
      <c r="E1" s="1263" t="s">
        <v>971</v>
      </c>
    </row>
    <row r="2" spans="1:5" s="177" customFormat="1" ht="25.5" customHeight="1" x14ac:dyDescent="0.2">
      <c r="A2" s="175" t="s">
        <v>604</v>
      </c>
      <c r="B2" s="1136" t="s">
        <v>486</v>
      </c>
      <c r="C2" s="1137"/>
      <c r="D2" s="1138"/>
      <c r="E2" s="233" t="s">
        <v>631</v>
      </c>
    </row>
    <row r="3" spans="1:5" s="177" customFormat="1" ht="24.75" thickBot="1" x14ac:dyDescent="0.25">
      <c r="A3" s="178" t="s">
        <v>632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901" t="s">
        <v>591</v>
      </c>
      <c r="B5" s="902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10409400</v>
      </c>
      <c r="D8" s="264">
        <f>SUM(D9:D18)</f>
        <v>11113300</v>
      </c>
      <c r="E8" s="236">
        <f>SUM(E9:E18)</f>
        <v>9407878</v>
      </c>
    </row>
    <row r="9" spans="1:5" s="192" customFormat="1" ht="12" customHeight="1" x14ac:dyDescent="0.2">
      <c r="A9" s="237" t="s">
        <v>260</v>
      </c>
      <c r="B9" s="14" t="s">
        <v>406</v>
      </c>
      <c r="C9" s="853">
        <v>20000</v>
      </c>
      <c r="D9" s="853">
        <v>20000</v>
      </c>
      <c r="E9" s="846">
        <v>6191</v>
      </c>
    </row>
    <row r="10" spans="1:5" s="192" customFormat="1" ht="12" customHeight="1" x14ac:dyDescent="0.2">
      <c r="A10" s="240" t="s">
        <v>262</v>
      </c>
      <c r="B10" s="9" t="s">
        <v>414</v>
      </c>
      <c r="C10" s="854">
        <v>8820000</v>
      </c>
      <c r="D10" s="854">
        <v>9308111</v>
      </c>
      <c r="E10" s="838">
        <v>8127892</v>
      </c>
    </row>
    <row r="11" spans="1:5" s="192" customFormat="1" ht="12" customHeight="1" x14ac:dyDescent="0.2">
      <c r="A11" s="240" t="s">
        <v>263</v>
      </c>
      <c r="B11" s="9" t="s">
        <v>415</v>
      </c>
      <c r="C11" s="854">
        <v>50000</v>
      </c>
      <c r="D11" s="854">
        <v>50000</v>
      </c>
      <c r="E11" s="838">
        <v>3220</v>
      </c>
    </row>
    <row r="12" spans="1:5" s="192" customFormat="1" ht="12" customHeight="1" x14ac:dyDescent="0.2">
      <c r="A12" s="240" t="s">
        <v>265</v>
      </c>
      <c r="B12" s="9" t="s">
        <v>416</v>
      </c>
      <c r="C12" s="854"/>
      <c r="D12" s="854"/>
      <c r="E12" s="838"/>
    </row>
    <row r="13" spans="1:5" s="192" customFormat="1" ht="12" customHeight="1" x14ac:dyDescent="0.2">
      <c r="A13" s="240" t="s">
        <v>379</v>
      </c>
      <c r="B13" s="9" t="s">
        <v>417</v>
      </c>
      <c r="C13" s="854"/>
      <c r="D13" s="854"/>
      <c r="E13" s="838"/>
    </row>
    <row r="14" spans="1:5" s="192" customFormat="1" ht="12" customHeight="1" x14ac:dyDescent="0.2">
      <c r="A14" s="240" t="s">
        <v>267</v>
      </c>
      <c r="B14" s="9" t="s">
        <v>608</v>
      </c>
      <c r="C14" s="854">
        <v>869400</v>
      </c>
      <c r="D14" s="854">
        <v>1001189</v>
      </c>
      <c r="E14" s="838">
        <v>797499</v>
      </c>
    </row>
    <row r="15" spans="1:5" s="194" customFormat="1" ht="12" customHeight="1" x14ac:dyDescent="0.2">
      <c r="A15" s="240" t="s">
        <v>268</v>
      </c>
      <c r="B15" s="7" t="s">
        <v>609</v>
      </c>
      <c r="C15" s="854">
        <v>650000</v>
      </c>
      <c r="D15" s="854">
        <v>650000</v>
      </c>
      <c r="E15" s="838">
        <v>384000</v>
      </c>
    </row>
    <row r="16" spans="1:5" s="194" customFormat="1" ht="12" customHeight="1" x14ac:dyDescent="0.2">
      <c r="A16" s="240" t="s">
        <v>269</v>
      </c>
      <c r="B16" s="9" t="s">
        <v>420</v>
      </c>
      <c r="C16" s="854"/>
      <c r="D16" s="854"/>
      <c r="E16" s="838"/>
    </row>
    <row r="17" spans="1:5" s="192" customFormat="1" ht="12" customHeight="1" x14ac:dyDescent="0.2">
      <c r="A17" s="240" t="s">
        <v>270</v>
      </c>
      <c r="B17" s="9" t="s">
        <v>422</v>
      </c>
      <c r="C17" s="49"/>
      <c r="D17" s="49"/>
      <c r="E17" s="843"/>
    </row>
    <row r="18" spans="1:5" s="194" customFormat="1" ht="12" customHeight="1" thickBot="1" x14ac:dyDescent="0.25">
      <c r="A18" s="240" t="s">
        <v>271</v>
      </c>
      <c r="B18" s="7" t="s">
        <v>424</v>
      </c>
      <c r="C18" s="51"/>
      <c r="D18" s="51">
        <v>84000</v>
      </c>
      <c r="E18" s="844">
        <v>89076</v>
      </c>
    </row>
    <row r="19" spans="1:5" s="194" customFormat="1" ht="12" customHeight="1" thickBot="1" x14ac:dyDescent="0.25">
      <c r="A19" s="186" t="s">
        <v>183</v>
      </c>
      <c r="B19" s="235" t="s">
        <v>610</v>
      </c>
      <c r="C19" s="122">
        <f>SUM(C20:C22)</f>
        <v>0</v>
      </c>
      <c r="D19" s="264">
        <f>SUM(D20:D22)</f>
        <v>667021</v>
      </c>
      <c r="E19" s="236">
        <f>SUM(E20:E22)</f>
        <v>203315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266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266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/>
      <c r="D22" s="266">
        <v>667021</v>
      </c>
      <c r="E22" s="138">
        <v>203315</v>
      </c>
    </row>
    <row r="23" spans="1:5" s="192" customFormat="1" ht="12" customHeight="1" thickBot="1" x14ac:dyDescent="0.25">
      <c r="A23" s="240" t="s">
        <v>277</v>
      </c>
      <c r="B23" s="9" t="s">
        <v>633</v>
      </c>
      <c r="C23" s="112"/>
      <c r="D23" s="266"/>
      <c r="E23" s="138"/>
    </row>
    <row r="24" spans="1:5" s="192" customFormat="1" ht="12" customHeight="1" thickBot="1" x14ac:dyDescent="0.25">
      <c r="A24" s="244" t="s">
        <v>184</v>
      </c>
      <c r="B24" s="81" t="s">
        <v>234</v>
      </c>
      <c r="C24" s="245"/>
      <c r="D24" s="269"/>
      <c r="E24" s="246"/>
    </row>
    <row r="25" spans="1:5" s="192" customFormat="1" ht="19.5" customHeight="1" thickBot="1" x14ac:dyDescent="0.25">
      <c r="A25" s="244" t="s">
        <v>185</v>
      </c>
      <c r="B25" s="81" t="s">
        <v>614</v>
      </c>
      <c r="C25" s="122">
        <f>+C26+C27</f>
        <v>0</v>
      </c>
      <c r="D25" s="264">
        <f>+D26+D27</f>
        <v>0</v>
      </c>
      <c r="E25" s="236">
        <f>+E26+E27</f>
        <v>0</v>
      </c>
    </row>
    <row r="26" spans="1:5" s="192" customFormat="1" ht="12" customHeight="1" x14ac:dyDescent="0.2">
      <c r="A26" s="247" t="s">
        <v>247</v>
      </c>
      <c r="B26" s="248" t="s">
        <v>611</v>
      </c>
      <c r="C26" s="142"/>
      <c r="D26" s="270"/>
      <c r="E26" s="249"/>
    </row>
    <row r="27" spans="1:5" s="192" customFormat="1" ht="12" customHeight="1" x14ac:dyDescent="0.2">
      <c r="A27" s="247" t="s">
        <v>248</v>
      </c>
      <c r="B27" s="250" t="s">
        <v>615</v>
      </c>
      <c r="C27" s="125"/>
      <c r="D27" s="271"/>
      <c r="E27" s="251"/>
    </row>
    <row r="28" spans="1:5" s="192" customFormat="1" ht="12" customHeight="1" thickBot="1" x14ac:dyDescent="0.25">
      <c r="A28" s="240" t="s">
        <v>402</v>
      </c>
      <c r="B28" s="252" t="s">
        <v>634</v>
      </c>
      <c r="C28" s="253"/>
      <c r="D28" s="272"/>
      <c r="E28" s="254"/>
    </row>
    <row r="29" spans="1:5" s="192" customFormat="1" ht="12" customHeight="1" thickBot="1" x14ac:dyDescent="0.25">
      <c r="A29" s="244" t="s">
        <v>186</v>
      </c>
      <c r="B29" s="81" t="s">
        <v>617</v>
      </c>
      <c r="C29" s="122">
        <f>+C30+C31+C32</f>
        <v>0</v>
      </c>
      <c r="D29" s="264">
        <f>+D30+D31+D32</f>
        <v>0</v>
      </c>
      <c r="E29" s="236">
        <f>+E30+E31+E32</f>
        <v>0</v>
      </c>
    </row>
    <row r="30" spans="1:5" s="192" customFormat="1" ht="12" customHeight="1" x14ac:dyDescent="0.2">
      <c r="A30" s="247" t="s">
        <v>249</v>
      </c>
      <c r="B30" s="248" t="s">
        <v>426</v>
      </c>
      <c r="C30" s="142"/>
      <c r="D30" s="270"/>
      <c r="E30" s="249"/>
    </row>
    <row r="31" spans="1:5" s="192" customFormat="1" ht="12" customHeight="1" x14ac:dyDescent="0.2">
      <c r="A31" s="247" t="s">
        <v>250</v>
      </c>
      <c r="B31" s="250" t="s">
        <v>169</v>
      </c>
      <c r="C31" s="125"/>
      <c r="D31" s="271"/>
      <c r="E31" s="251"/>
    </row>
    <row r="32" spans="1:5" s="192" customFormat="1" ht="12" customHeight="1" thickBot="1" x14ac:dyDescent="0.25">
      <c r="A32" s="240" t="s">
        <v>251</v>
      </c>
      <c r="B32" s="255" t="s">
        <v>428</v>
      </c>
      <c r="C32" s="253"/>
      <c r="D32" s="272"/>
      <c r="E32" s="254"/>
    </row>
    <row r="33" spans="1:5" s="192" customFormat="1" ht="12" customHeight="1" thickBot="1" x14ac:dyDescent="0.25">
      <c r="A33" s="244" t="s">
        <v>189</v>
      </c>
      <c r="B33" s="81" t="s">
        <v>556</v>
      </c>
      <c r="C33" s="245"/>
      <c r="D33" s="269">
        <v>70000</v>
      </c>
      <c r="E33" s="246">
        <v>70000</v>
      </c>
    </row>
    <row r="34" spans="1:5" s="192" customFormat="1" ht="12" customHeight="1" thickBot="1" x14ac:dyDescent="0.25">
      <c r="A34" s="244" t="s">
        <v>190</v>
      </c>
      <c r="B34" s="81" t="s">
        <v>618</v>
      </c>
      <c r="C34" s="245"/>
      <c r="D34" s="269"/>
      <c r="E34" s="246"/>
    </row>
    <row r="35" spans="1:5" s="192" customFormat="1" ht="12" customHeight="1" thickBot="1" x14ac:dyDescent="0.25">
      <c r="A35" s="186" t="s">
        <v>191</v>
      </c>
      <c r="B35" s="81" t="s">
        <v>635</v>
      </c>
      <c r="C35" s="122">
        <f>+C8+C19+C24+C25+C29+C33+C34</f>
        <v>10409400</v>
      </c>
      <c r="D35" s="264">
        <f>+D8+D19+D24+D25+D29+D33+D34</f>
        <v>11850321</v>
      </c>
      <c r="E35" s="236">
        <f>+E8+E19+E24+E25+E29+E33+E34</f>
        <v>9681193</v>
      </c>
    </row>
    <row r="36" spans="1:5" s="194" customFormat="1" ht="12" customHeight="1" thickBot="1" x14ac:dyDescent="0.25">
      <c r="A36" s="802" t="s">
        <v>192</v>
      </c>
      <c r="B36" s="81" t="s">
        <v>620</v>
      </c>
      <c r="C36" s="122">
        <f>+C37+C38+C39</f>
        <v>99956508</v>
      </c>
      <c r="D36" s="264">
        <f>+D37+D38+D39</f>
        <v>95396539</v>
      </c>
      <c r="E36" s="236">
        <f>+E37+E38+E39</f>
        <v>94793886</v>
      </c>
    </row>
    <row r="37" spans="1:5" s="194" customFormat="1" ht="15" customHeight="1" x14ac:dyDescent="0.2">
      <c r="A37" s="247" t="s">
        <v>621</v>
      </c>
      <c r="B37" s="248" t="s">
        <v>117</v>
      </c>
      <c r="C37" s="142">
        <v>435258</v>
      </c>
      <c r="D37" s="270">
        <v>435258</v>
      </c>
      <c r="E37" s="249">
        <v>435258</v>
      </c>
    </row>
    <row r="38" spans="1:5" s="194" customFormat="1" ht="15" customHeight="1" x14ac:dyDescent="0.2">
      <c r="A38" s="247" t="s">
        <v>622</v>
      </c>
      <c r="B38" s="250" t="s">
        <v>359</v>
      </c>
      <c r="C38" s="125"/>
      <c r="D38" s="271"/>
      <c r="E38" s="251"/>
    </row>
    <row r="39" spans="1:5" ht="13.5" thickBot="1" x14ac:dyDescent="0.25">
      <c r="A39" s="240" t="s">
        <v>623</v>
      </c>
      <c r="B39" s="255" t="s">
        <v>624</v>
      </c>
      <c r="C39" s="253">
        <v>99521250</v>
      </c>
      <c r="D39" s="272">
        <v>94961281</v>
      </c>
      <c r="E39" s="254">
        <v>94358628</v>
      </c>
    </row>
    <row r="40" spans="1:5" s="190" customFormat="1" ht="16.5" customHeight="1" thickBot="1" x14ac:dyDescent="0.25">
      <c r="A40" s="802" t="s">
        <v>193</v>
      </c>
      <c r="B40" s="257" t="s">
        <v>625</v>
      </c>
      <c r="C40" s="258">
        <f>+C35+C36</f>
        <v>110365908</v>
      </c>
      <c r="D40" s="273">
        <f>+D35+D36</f>
        <v>107246860</v>
      </c>
      <c r="E40" s="259">
        <f>+E35+E36</f>
        <v>104475079</v>
      </c>
    </row>
    <row r="41" spans="1:5" s="212" customFormat="1" ht="12" customHeight="1" x14ac:dyDescent="0.2">
      <c r="A41" s="204"/>
      <c r="B41" s="205"/>
      <c r="C41" s="206"/>
      <c r="D41" s="206"/>
      <c r="E41" s="206"/>
    </row>
    <row r="42" spans="1:5" ht="12" customHeight="1" thickBot="1" x14ac:dyDescent="0.25">
      <c r="A42" s="207"/>
      <c r="B42" s="208"/>
      <c r="C42" s="209"/>
      <c r="D42" s="209"/>
      <c r="E42" s="209"/>
    </row>
    <row r="43" spans="1:5" ht="12" customHeight="1" thickBot="1" x14ac:dyDescent="0.25">
      <c r="A43" s="1133" t="s">
        <v>102</v>
      </c>
      <c r="B43" s="1134"/>
      <c r="C43" s="1134"/>
      <c r="D43" s="1134"/>
      <c r="E43" s="1135"/>
    </row>
    <row r="44" spans="1:5" ht="12" customHeight="1" thickBot="1" x14ac:dyDescent="0.25">
      <c r="A44" s="244" t="s">
        <v>180</v>
      </c>
      <c r="B44" s="81" t="s">
        <v>626</v>
      </c>
      <c r="C44" s="122">
        <f>SUM(C45:C49)</f>
        <v>108379694</v>
      </c>
      <c r="D44" s="122">
        <f>SUM(D45:D49)</f>
        <v>101682578</v>
      </c>
      <c r="E44" s="236">
        <f>SUM(E45:E49)</f>
        <v>98608654</v>
      </c>
    </row>
    <row r="45" spans="1:5" ht="12" customHeight="1" x14ac:dyDescent="0.2">
      <c r="A45" s="240" t="s">
        <v>260</v>
      </c>
      <c r="B45" s="11" t="s">
        <v>261</v>
      </c>
      <c r="C45" s="793">
        <v>48091292</v>
      </c>
      <c r="D45" s="793">
        <v>45359419</v>
      </c>
      <c r="E45" s="74">
        <v>45075755</v>
      </c>
    </row>
    <row r="46" spans="1:5" ht="12" customHeight="1" x14ac:dyDescent="0.2">
      <c r="A46" s="240" t="s">
        <v>262</v>
      </c>
      <c r="B46" s="9" t="s">
        <v>360</v>
      </c>
      <c r="C46" s="854">
        <v>9499320</v>
      </c>
      <c r="D46" s="854">
        <v>9267495</v>
      </c>
      <c r="E46" s="838">
        <v>8881374</v>
      </c>
    </row>
    <row r="47" spans="1:5" ht="12" customHeight="1" x14ac:dyDescent="0.2">
      <c r="A47" s="240" t="s">
        <v>263</v>
      </c>
      <c r="B47" s="9" t="s">
        <v>264</v>
      </c>
      <c r="C47" s="792">
        <v>50789082</v>
      </c>
      <c r="D47" s="792">
        <v>47055664</v>
      </c>
      <c r="E47" s="839">
        <v>44651525</v>
      </c>
    </row>
    <row r="48" spans="1:5" s="212" customFormat="1" ht="12" customHeight="1" x14ac:dyDescent="0.2">
      <c r="A48" s="240" t="s">
        <v>265</v>
      </c>
      <c r="B48" s="9" t="s">
        <v>361</v>
      </c>
      <c r="C48" s="126"/>
      <c r="D48" s="126"/>
      <c r="E48" s="477"/>
    </row>
    <row r="49" spans="1:5" ht="12" customHeight="1" thickBot="1" x14ac:dyDescent="0.25">
      <c r="A49" s="240" t="s">
        <v>379</v>
      </c>
      <c r="B49" s="9" t="s">
        <v>362</v>
      </c>
      <c r="C49" s="126"/>
      <c r="D49" s="126"/>
      <c r="E49" s="477"/>
    </row>
    <row r="50" spans="1:5" ht="12" customHeight="1" thickBot="1" x14ac:dyDescent="0.25">
      <c r="A50" s="244" t="s">
        <v>183</v>
      </c>
      <c r="B50" s="81" t="s">
        <v>627</v>
      </c>
      <c r="C50" s="122">
        <f>SUM(C51:C53)</f>
        <v>1986214</v>
      </c>
      <c r="D50" s="122">
        <f>SUM(D51:D53)</f>
        <v>5564282</v>
      </c>
      <c r="E50" s="236">
        <f>SUM(E51:E53)</f>
        <v>5375909</v>
      </c>
    </row>
    <row r="51" spans="1:5" ht="12" customHeight="1" x14ac:dyDescent="0.2">
      <c r="A51" s="240" t="s">
        <v>274</v>
      </c>
      <c r="B51" s="11" t="s">
        <v>114</v>
      </c>
      <c r="C51" s="142">
        <v>1986214</v>
      </c>
      <c r="D51" s="142">
        <v>5564282</v>
      </c>
      <c r="E51" s="249">
        <v>5375909</v>
      </c>
    </row>
    <row r="52" spans="1:5" ht="12" customHeight="1" x14ac:dyDescent="0.2">
      <c r="A52" s="240" t="s">
        <v>275</v>
      </c>
      <c r="B52" s="9" t="s">
        <v>177</v>
      </c>
      <c r="C52" s="126"/>
      <c r="D52" s="126"/>
      <c r="E52" s="477"/>
    </row>
    <row r="53" spans="1:5" ht="15" customHeight="1" x14ac:dyDescent="0.2">
      <c r="A53" s="240" t="s">
        <v>276</v>
      </c>
      <c r="B53" s="9" t="s">
        <v>628</v>
      </c>
      <c r="C53" s="126"/>
      <c r="D53" s="126"/>
      <c r="E53" s="477"/>
    </row>
    <row r="54" spans="1:5" ht="23.25" thickBot="1" x14ac:dyDescent="0.25">
      <c r="A54" s="240" t="s">
        <v>277</v>
      </c>
      <c r="B54" s="9" t="s">
        <v>636</v>
      </c>
      <c r="C54" s="126"/>
      <c r="D54" s="126"/>
      <c r="E54" s="477"/>
    </row>
    <row r="55" spans="1:5" ht="15" customHeight="1" thickBot="1" x14ac:dyDescent="0.25">
      <c r="A55" s="244" t="s">
        <v>184</v>
      </c>
      <c r="B55" s="260" t="s">
        <v>630</v>
      </c>
      <c r="C55" s="258">
        <f>+C44+C50</f>
        <v>110365908</v>
      </c>
      <c r="D55" s="258">
        <f>+D44+D50</f>
        <v>107246860</v>
      </c>
      <c r="E55" s="259">
        <f>+E44+E50</f>
        <v>103984563</v>
      </c>
    </row>
    <row r="56" spans="1:5" ht="13.5" thickBot="1" x14ac:dyDescent="0.25">
      <c r="C56" s="262"/>
      <c r="D56" s="262"/>
      <c r="E56" s="262"/>
    </row>
    <row r="57" spans="1:5" ht="13.5" thickBot="1" x14ac:dyDescent="0.25">
      <c r="A57" s="229" t="s">
        <v>602</v>
      </c>
      <c r="B57" s="230"/>
      <c r="C57" s="556">
        <v>18.25</v>
      </c>
      <c r="D57" s="556">
        <v>18.25</v>
      </c>
      <c r="E57" s="478">
        <v>15</v>
      </c>
    </row>
    <row r="58" spans="1:5" ht="13.5" thickBot="1" x14ac:dyDescent="0.25">
      <c r="A58" s="229" t="s">
        <v>847</v>
      </c>
      <c r="B58" s="230"/>
      <c r="C58" s="231"/>
      <c r="D58" s="556">
        <v>0.25</v>
      </c>
      <c r="E58" s="478">
        <v>0.25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8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62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261" customWidth="1"/>
    <col min="2" max="2" width="53.140625" style="185" customWidth="1"/>
    <col min="3" max="5" width="13.5703125" style="185" customWidth="1"/>
    <col min="6" max="16384" width="8" style="185"/>
  </cols>
  <sheetData>
    <row r="1" spans="1:5" s="174" customFormat="1" ht="21" customHeight="1" thickBot="1" x14ac:dyDescent="0.25">
      <c r="A1" s="170"/>
      <c r="B1" s="171"/>
      <c r="C1" s="172"/>
      <c r="D1" s="172"/>
      <c r="E1" s="1263" t="s">
        <v>972</v>
      </c>
    </row>
    <row r="2" spans="1:5" s="177" customFormat="1" ht="25.5" customHeight="1" x14ac:dyDescent="0.2">
      <c r="A2" s="175" t="s">
        <v>604</v>
      </c>
      <c r="B2" s="1136" t="s">
        <v>487</v>
      </c>
      <c r="C2" s="1137"/>
      <c r="D2" s="1138"/>
      <c r="E2" s="233" t="s">
        <v>631</v>
      </c>
    </row>
    <row r="3" spans="1:5" s="177" customFormat="1" ht="24.75" thickBot="1" x14ac:dyDescent="0.25">
      <c r="A3" s="178" t="s">
        <v>632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901" t="s">
        <v>591</v>
      </c>
      <c r="B5" s="902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183703416</v>
      </c>
      <c r="D8" s="264">
        <f>SUM(D9:D18)</f>
        <v>185544220</v>
      </c>
      <c r="E8" s="236">
        <f>SUM(E9:E18)</f>
        <v>184463102</v>
      </c>
    </row>
    <row r="9" spans="1:5" s="192" customFormat="1" ht="12" customHeight="1" x14ac:dyDescent="0.2">
      <c r="A9" s="237" t="s">
        <v>260</v>
      </c>
      <c r="B9" s="14" t="s">
        <v>406</v>
      </c>
      <c r="C9" s="853"/>
      <c r="D9" s="853">
        <v>132900</v>
      </c>
      <c r="E9" s="846">
        <v>140544</v>
      </c>
    </row>
    <row r="10" spans="1:5" s="192" customFormat="1" ht="12" customHeight="1" x14ac:dyDescent="0.2">
      <c r="A10" s="240" t="s">
        <v>262</v>
      </c>
      <c r="B10" s="9" t="s">
        <v>414</v>
      </c>
      <c r="C10" s="854">
        <v>13688512</v>
      </c>
      <c r="D10" s="854">
        <v>14070498</v>
      </c>
      <c r="E10" s="838">
        <v>13328821</v>
      </c>
    </row>
    <row r="11" spans="1:5" s="192" customFormat="1" ht="12" customHeight="1" x14ac:dyDescent="0.2">
      <c r="A11" s="240" t="s">
        <v>263</v>
      </c>
      <c r="B11" s="9" t="s">
        <v>415</v>
      </c>
      <c r="C11" s="854">
        <v>12700000</v>
      </c>
      <c r="D11" s="854">
        <v>7700000</v>
      </c>
      <c r="E11" s="838">
        <v>7458163</v>
      </c>
    </row>
    <row r="12" spans="1:5" s="192" customFormat="1" ht="12" customHeight="1" x14ac:dyDescent="0.2">
      <c r="A12" s="240" t="s">
        <v>265</v>
      </c>
      <c r="B12" s="9" t="s">
        <v>416</v>
      </c>
      <c r="C12" s="854"/>
      <c r="D12" s="854"/>
      <c r="E12" s="838"/>
    </row>
    <row r="13" spans="1:5" s="192" customFormat="1" ht="12" customHeight="1" x14ac:dyDescent="0.2">
      <c r="A13" s="240" t="s">
        <v>379</v>
      </c>
      <c r="B13" s="9" t="s">
        <v>417</v>
      </c>
      <c r="C13" s="854">
        <v>152500000</v>
      </c>
      <c r="D13" s="854">
        <v>159016000</v>
      </c>
      <c r="E13" s="838">
        <v>158961779</v>
      </c>
    </row>
    <row r="14" spans="1:5" s="192" customFormat="1" ht="12" customHeight="1" x14ac:dyDescent="0.2">
      <c r="A14" s="240" t="s">
        <v>267</v>
      </c>
      <c r="B14" s="9" t="s">
        <v>608</v>
      </c>
      <c r="C14" s="854">
        <v>4814904</v>
      </c>
      <c r="D14" s="854">
        <v>3797723</v>
      </c>
      <c r="E14" s="838">
        <v>3726347</v>
      </c>
    </row>
    <row r="15" spans="1:5" s="194" customFormat="1" ht="12" customHeight="1" x14ac:dyDescent="0.2">
      <c r="A15" s="240" t="s">
        <v>268</v>
      </c>
      <c r="B15" s="7" t="s">
        <v>609</v>
      </c>
      <c r="C15" s="854"/>
      <c r="D15" s="854"/>
      <c r="E15" s="838"/>
    </row>
    <row r="16" spans="1:5" s="194" customFormat="1" ht="12" customHeight="1" x14ac:dyDescent="0.2">
      <c r="A16" s="240" t="s">
        <v>269</v>
      </c>
      <c r="B16" s="9" t="s">
        <v>420</v>
      </c>
      <c r="C16" s="854"/>
      <c r="D16" s="854"/>
      <c r="E16" s="838"/>
    </row>
    <row r="17" spans="1:5" s="192" customFormat="1" ht="12" customHeight="1" x14ac:dyDescent="0.2">
      <c r="A17" s="240" t="s">
        <v>270</v>
      </c>
      <c r="B17" s="9" t="s">
        <v>422</v>
      </c>
      <c r="C17" s="49"/>
      <c r="D17" s="49"/>
      <c r="E17" s="843"/>
    </row>
    <row r="18" spans="1:5" s="194" customFormat="1" ht="12" customHeight="1" thickBot="1" x14ac:dyDescent="0.25">
      <c r="A18" s="240" t="s">
        <v>271</v>
      </c>
      <c r="B18" s="7" t="s">
        <v>424</v>
      </c>
      <c r="C18" s="51"/>
      <c r="D18" s="51">
        <v>827099</v>
      </c>
      <c r="E18" s="844">
        <v>847448</v>
      </c>
    </row>
    <row r="19" spans="1:5" s="194" customFormat="1" ht="12" customHeight="1" thickBot="1" x14ac:dyDescent="0.25">
      <c r="A19" s="186" t="s">
        <v>183</v>
      </c>
      <c r="B19" s="235" t="s">
        <v>610</v>
      </c>
      <c r="C19" s="264">
        <f>SUM(C20:C22)</f>
        <v>22754943</v>
      </c>
      <c r="D19" s="264">
        <f>SUM(D20:D22)</f>
        <v>82654427</v>
      </c>
      <c r="E19" s="236">
        <f>SUM(E20:E22)</f>
        <v>14108141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266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266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>
        <v>22754943</v>
      </c>
      <c r="D22" s="266">
        <v>82654427</v>
      </c>
      <c r="E22" s="138">
        <v>14108141</v>
      </c>
    </row>
    <row r="23" spans="1:5" s="192" customFormat="1" ht="12" customHeight="1" thickBot="1" x14ac:dyDescent="0.25">
      <c r="A23" s="240" t="s">
        <v>277</v>
      </c>
      <c r="B23" s="9" t="s">
        <v>633</v>
      </c>
      <c r="C23" s="112"/>
      <c r="D23" s="758"/>
      <c r="E23" s="138"/>
    </row>
    <row r="24" spans="1:5" s="192" customFormat="1" ht="12" customHeight="1" thickBot="1" x14ac:dyDescent="0.25">
      <c r="A24" s="244" t="s">
        <v>184</v>
      </c>
      <c r="B24" s="81" t="s">
        <v>234</v>
      </c>
      <c r="C24" s="245"/>
      <c r="D24" s="269"/>
      <c r="E24" s="246"/>
    </row>
    <row r="25" spans="1:5" s="192" customFormat="1" ht="12" customHeight="1" thickBot="1" x14ac:dyDescent="0.25">
      <c r="A25" s="244" t="s">
        <v>185</v>
      </c>
      <c r="B25" s="81" t="s">
        <v>614</v>
      </c>
      <c r="C25" s="122">
        <f>+C26+C27</f>
        <v>0</v>
      </c>
      <c r="D25" s="264">
        <f>+D26+D27</f>
        <v>14325200</v>
      </c>
      <c r="E25" s="236">
        <f>+E26+E27</f>
        <v>8585000</v>
      </c>
    </row>
    <row r="26" spans="1:5" s="192" customFormat="1" ht="12" customHeight="1" x14ac:dyDescent="0.2">
      <c r="A26" s="247" t="s">
        <v>247</v>
      </c>
      <c r="B26" s="248" t="s">
        <v>611</v>
      </c>
      <c r="C26" s="142"/>
      <c r="D26" s="270"/>
      <c r="E26" s="249"/>
    </row>
    <row r="27" spans="1:5" s="192" customFormat="1" ht="12" customHeight="1" x14ac:dyDescent="0.2">
      <c r="A27" s="247" t="s">
        <v>248</v>
      </c>
      <c r="B27" s="250" t="s">
        <v>615</v>
      </c>
      <c r="C27" s="125"/>
      <c r="D27" s="271">
        <v>14325200</v>
      </c>
      <c r="E27" s="251">
        <v>8585000</v>
      </c>
    </row>
    <row r="28" spans="1:5" s="192" customFormat="1" ht="12" customHeight="1" thickBot="1" x14ac:dyDescent="0.25">
      <c r="A28" s="240" t="s">
        <v>402</v>
      </c>
      <c r="B28" s="252" t="s">
        <v>634</v>
      </c>
      <c r="C28" s="253"/>
      <c r="D28" s="272"/>
      <c r="E28" s="254"/>
    </row>
    <row r="29" spans="1:5" s="192" customFormat="1" ht="12" customHeight="1" thickBot="1" x14ac:dyDescent="0.25">
      <c r="A29" s="244" t="s">
        <v>186</v>
      </c>
      <c r="B29" s="81" t="s">
        <v>617</v>
      </c>
      <c r="C29" s="122">
        <f>+C30+C31+C32</f>
        <v>0</v>
      </c>
      <c r="D29" s="264">
        <f>+D30+D31+D32</f>
        <v>0</v>
      </c>
      <c r="E29" s="236">
        <f>+E30+E31+E32</f>
        <v>0</v>
      </c>
    </row>
    <row r="30" spans="1:5" s="192" customFormat="1" ht="12" customHeight="1" x14ac:dyDescent="0.2">
      <c r="A30" s="247" t="s">
        <v>249</v>
      </c>
      <c r="B30" s="248" t="s">
        <v>426</v>
      </c>
      <c r="C30" s="142"/>
      <c r="D30" s="270"/>
      <c r="E30" s="249"/>
    </row>
    <row r="31" spans="1:5" s="192" customFormat="1" ht="12" customHeight="1" x14ac:dyDescent="0.2">
      <c r="A31" s="247" t="s">
        <v>250</v>
      </c>
      <c r="B31" s="250" t="s">
        <v>169</v>
      </c>
      <c r="C31" s="125"/>
      <c r="D31" s="271"/>
      <c r="E31" s="251"/>
    </row>
    <row r="32" spans="1:5" s="192" customFormat="1" ht="12" customHeight="1" thickBot="1" x14ac:dyDescent="0.25">
      <c r="A32" s="240" t="s">
        <v>251</v>
      </c>
      <c r="B32" s="255" t="s">
        <v>428</v>
      </c>
      <c r="C32" s="253"/>
      <c r="D32" s="272"/>
      <c r="E32" s="254"/>
    </row>
    <row r="33" spans="1:5" s="192" customFormat="1" ht="12" customHeight="1" thickBot="1" x14ac:dyDescent="0.25">
      <c r="A33" s="244" t="s">
        <v>189</v>
      </c>
      <c r="B33" s="81" t="s">
        <v>556</v>
      </c>
      <c r="C33" s="245"/>
      <c r="D33" s="269">
        <v>80000</v>
      </c>
      <c r="E33" s="246">
        <v>80000</v>
      </c>
    </row>
    <row r="34" spans="1:5" s="192" customFormat="1" ht="12" customHeight="1" thickBot="1" x14ac:dyDescent="0.25">
      <c r="A34" s="244" t="s">
        <v>190</v>
      </c>
      <c r="B34" s="81" t="s">
        <v>618</v>
      </c>
      <c r="C34" s="245"/>
      <c r="D34" s="269"/>
      <c r="E34" s="246"/>
    </row>
    <row r="35" spans="1:5" s="192" customFormat="1" ht="12" customHeight="1" thickBot="1" x14ac:dyDescent="0.25">
      <c r="A35" s="186" t="s">
        <v>191</v>
      </c>
      <c r="B35" s="81" t="s">
        <v>635</v>
      </c>
      <c r="C35" s="122">
        <f>+C8+C19+C24+C25+C29+C33+C34</f>
        <v>206458359</v>
      </c>
      <c r="D35" s="264">
        <f>+D8+D19+D24+D25+D29+D33+D34</f>
        <v>282603847</v>
      </c>
      <c r="E35" s="236">
        <f>+E8+E19+E24+E25+E29+E33+E34</f>
        <v>207236243</v>
      </c>
    </row>
    <row r="36" spans="1:5" s="194" customFormat="1" ht="12" customHeight="1" thickBot="1" x14ac:dyDescent="0.25">
      <c r="A36" s="802" t="s">
        <v>192</v>
      </c>
      <c r="B36" s="81" t="s">
        <v>620</v>
      </c>
      <c r="C36" s="122">
        <f>+C37+C38+C39</f>
        <v>575999244</v>
      </c>
      <c r="D36" s="264">
        <f>+D37+D38+D39</f>
        <v>582904813</v>
      </c>
      <c r="E36" s="236">
        <f>+E37+E38+E39</f>
        <v>582897896</v>
      </c>
    </row>
    <row r="37" spans="1:5" s="194" customFormat="1" ht="15" customHeight="1" x14ac:dyDescent="0.2">
      <c r="A37" s="247" t="s">
        <v>621</v>
      </c>
      <c r="B37" s="248" t="s">
        <v>117</v>
      </c>
      <c r="C37" s="142">
        <v>13840612</v>
      </c>
      <c r="D37" s="270">
        <v>13840612</v>
      </c>
      <c r="E37" s="249">
        <v>13840612</v>
      </c>
    </row>
    <row r="38" spans="1:5" s="194" customFormat="1" ht="15" customHeight="1" x14ac:dyDescent="0.2">
      <c r="A38" s="247" t="s">
        <v>622</v>
      </c>
      <c r="B38" s="250" t="s">
        <v>359</v>
      </c>
      <c r="C38" s="125"/>
      <c r="D38" s="271"/>
      <c r="E38" s="251"/>
    </row>
    <row r="39" spans="1:5" ht="13.5" thickBot="1" x14ac:dyDescent="0.25">
      <c r="A39" s="240" t="s">
        <v>623</v>
      </c>
      <c r="B39" s="255" t="s">
        <v>624</v>
      </c>
      <c r="C39" s="253">
        <v>562158632</v>
      </c>
      <c r="D39" s="272">
        <v>569064201</v>
      </c>
      <c r="E39" s="254">
        <v>569057284</v>
      </c>
    </row>
    <row r="40" spans="1:5" s="190" customFormat="1" ht="16.5" customHeight="1" thickBot="1" x14ac:dyDescent="0.25">
      <c r="A40" s="802" t="s">
        <v>193</v>
      </c>
      <c r="B40" s="257" t="s">
        <v>625</v>
      </c>
      <c r="C40" s="258">
        <f>+C35+C36</f>
        <v>782457603</v>
      </c>
      <c r="D40" s="273">
        <f>+D35+D36</f>
        <v>865508660</v>
      </c>
      <c r="E40" s="259">
        <f>+E35+E36</f>
        <v>790134139</v>
      </c>
    </row>
    <row r="41" spans="1:5" s="212" customFormat="1" ht="12" customHeight="1" x14ac:dyDescent="0.2">
      <c r="A41" s="204"/>
      <c r="B41" s="205"/>
      <c r="C41" s="206"/>
      <c r="D41" s="206"/>
      <c r="E41" s="206"/>
    </row>
    <row r="42" spans="1:5" ht="12" customHeight="1" thickBot="1" x14ac:dyDescent="0.25">
      <c r="A42" s="207"/>
      <c r="B42" s="208"/>
      <c r="C42" s="209"/>
      <c r="D42" s="209"/>
      <c r="E42" s="209"/>
    </row>
    <row r="43" spans="1:5" ht="12" customHeight="1" thickBot="1" x14ac:dyDescent="0.25">
      <c r="A43" s="1133" t="s">
        <v>102</v>
      </c>
      <c r="B43" s="1134"/>
      <c r="C43" s="1134"/>
      <c r="D43" s="1134"/>
      <c r="E43" s="1135"/>
    </row>
    <row r="44" spans="1:5" ht="12" customHeight="1" thickBot="1" x14ac:dyDescent="0.25">
      <c r="A44" s="244" t="s">
        <v>180</v>
      </c>
      <c r="B44" s="81" t="s">
        <v>626</v>
      </c>
      <c r="C44" s="122">
        <f>SUM(C45:C49)</f>
        <v>768532920</v>
      </c>
      <c r="D44" s="122">
        <f>SUM(D45:D49)</f>
        <v>844704287</v>
      </c>
      <c r="E44" s="236">
        <f>SUM(E45:E49)</f>
        <v>757707450</v>
      </c>
    </row>
    <row r="45" spans="1:5" ht="12" customHeight="1" x14ac:dyDescent="0.2">
      <c r="A45" s="240" t="s">
        <v>260</v>
      </c>
      <c r="B45" s="11" t="s">
        <v>261</v>
      </c>
      <c r="C45" s="793">
        <v>471445483</v>
      </c>
      <c r="D45" s="793">
        <v>522442347</v>
      </c>
      <c r="E45" s="74">
        <v>467645807</v>
      </c>
    </row>
    <row r="46" spans="1:5" ht="12" customHeight="1" x14ac:dyDescent="0.2">
      <c r="A46" s="240" t="s">
        <v>262</v>
      </c>
      <c r="B46" s="9" t="s">
        <v>360</v>
      </c>
      <c r="C46" s="854">
        <v>98130166</v>
      </c>
      <c r="D46" s="854">
        <v>108199109</v>
      </c>
      <c r="E46" s="838">
        <v>93252277</v>
      </c>
    </row>
    <row r="47" spans="1:5" ht="12" customHeight="1" x14ac:dyDescent="0.2">
      <c r="A47" s="240" t="s">
        <v>263</v>
      </c>
      <c r="B47" s="9" t="s">
        <v>264</v>
      </c>
      <c r="C47" s="792">
        <v>198957271</v>
      </c>
      <c r="D47" s="792">
        <v>210640397</v>
      </c>
      <c r="E47" s="839">
        <v>193386932</v>
      </c>
    </row>
    <row r="48" spans="1:5" s="212" customFormat="1" ht="12" customHeight="1" x14ac:dyDescent="0.2">
      <c r="A48" s="240" t="s">
        <v>265</v>
      </c>
      <c r="B48" s="9" t="s">
        <v>361</v>
      </c>
      <c r="C48" s="126"/>
      <c r="D48" s="126"/>
      <c r="E48" s="477"/>
    </row>
    <row r="49" spans="1:6" ht="12" customHeight="1" thickBot="1" x14ac:dyDescent="0.25">
      <c r="A49" s="240" t="s">
        <v>379</v>
      </c>
      <c r="B49" s="9" t="s">
        <v>362</v>
      </c>
      <c r="C49" s="126"/>
      <c r="D49" s="126">
        <v>3422434</v>
      </c>
      <c r="E49" s="477">
        <v>3422434</v>
      </c>
    </row>
    <row r="50" spans="1:6" ht="12" customHeight="1" thickBot="1" x14ac:dyDescent="0.25">
      <c r="A50" s="244" t="s">
        <v>183</v>
      </c>
      <c r="B50" s="81" t="s">
        <v>627</v>
      </c>
      <c r="C50" s="122">
        <f>SUM(C51:C53)</f>
        <v>13924683</v>
      </c>
      <c r="D50" s="122">
        <f>SUM(D51:D53)</f>
        <v>20804373</v>
      </c>
      <c r="E50" s="236">
        <f>SUM(E51:E53)</f>
        <v>11900434</v>
      </c>
    </row>
    <row r="51" spans="1:6" ht="12" customHeight="1" x14ac:dyDescent="0.2">
      <c r="A51" s="240" t="s">
        <v>274</v>
      </c>
      <c r="B51" s="11" t="s">
        <v>114</v>
      </c>
      <c r="C51" s="142">
        <v>13924683</v>
      </c>
      <c r="D51" s="142">
        <v>20495393</v>
      </c>
      <c r="E51" s="249">
        <v>11591454</v>
      </c>
    </row>
    <row r="52" spans="1:6" ht="12" customHeight="1" x14ac:dyDescent="0.2">
      <c r="A52" s="240" t="s">
        <v>275</v>
      </c>
      <c r="B52" s="9" t="s">
        <v>177</v>
      </c>
      <c r="C52" s="126"/>
      <c r="D52" s="126"/>
      <c r="E52" s="477"/>
    </row>
    <row r="53" spans="1:6" ht="15" customHeight="1" x14ac:dyDescent="0.2">
      <c r="A53" s="240" t="s">
        <v>276</v>
      </c>
      <c r="B53" s="9" t="s">
        <v>628</v>
      </c>
      <c r="C53" s="126"/>
      <c r="D53" s="126">
        <v>308980</v>
      </c>
      <c r="E53" s="477">
        <v>308980</v>
      </c>
    </row>
    <row r="54" spans="1:6" ht="23.25" thickBot="1" x14ac:dyDescent="0.25">
      <c r="A54" s="240" t="s">
        <v>277</v>
      </c>
      <c r="B54" s="9" t="s">
        <v>636</v>
      </c>
      <c r="C54" s="126"/>
      <c r="D54" s="126"/>
      <c r="E54" s="477"/>
    </row>
    <row r="55" spans="1:6" ht="15" customHeight="1" thickBot="1" x14ac:dyDescent="0.25">
      <c r="A55" s="244" t="s">
        <v>184</v>
      </c>
      <c r="B55" s="260" t="s">
        <v>630</v>
      </c>
      <c r="C55" s="258">
        <f>+C44+C50</f>
        <v>782457603</v>
      </c>
      <c r="D55" s="258">
        <f>+D44+D50</f>
        <v>865508660</v>
      </c>
      <c r="E55" s="259">
        <f>+E44+E50</f>
        <v>769607884</v>
      </c>
    </row>
    <row r="56" spans="1:6" ht="13.5" thickBot="1" x14ac:dyDescent="0.25">
      <c r="C56" s="262"/>
      <c r="D56" s="262"/>
      <c r="E56" s="262"/>
    </row>
    <row r="57" spans="1:6" x14ac:dyDescent="0.2">
      <c r="A57" s="580" t="s">
        <v>602</v>
      </c>
      <c r="B57" s="581"/>
      <c r="C57" s="920">
        <v>149.37</v>
      </c>
      <c r="D57" s="920">
        <v>149.37</v>
      </c>
      <c r="E57" s="921">
        <v>144</v>
      </c>
      <c r="F57" s="759"/>
    </row>
    <row r="58" spans="1:6" x14ac:dyDescent="0.2">
      <c r="A58" s="1146" t="s">
        <v>674</v>
      </c>
      <c r="B58" s="1147"/>
      <c r="C58" s="922">
        <v>0.5</v>
      </c>
      <c r="D58" s="922">
        <v>0.5</v>
      </c>
      <c r="E58" s="923">
        <v>0.5</v>
      </c>
    </row>
    <row r="59" spans="1:6" x14ac:dyDescent="0.2">
      <c r="A59" s="924" t="s">
        <v>848</v>
      </c>
      <c r="B59" s="925"/>
      <c r="C59" s="602">
        <v>4</v>
      </c>
      <c r="D59" s="602">
        <v>4</v>
      </c>
      <c r="E59" s="601">
        <v>1</v>
      </c>
    </row>
    <row r="60" spans="1:6" x14ac:dyDescent="0.2">
      <c r="A60" s="924" t="s">
        <v>849</v>
      </c>
      <c r="B60" s="925"/>
      <c r="C60" s="602"/>
      <c r="D60" s="926">
        <v>0.67</v>
      </c>
      <c r="E60" s="601"/>
    </row>
    <row r="61" spans="1:6" x14ac:dyDescent="0.2">
      <c r="A61" s="1148" t="s">
        <v>850</v>
      </c>
      <c r="B61" s="1149"/>
      <c r="C61" s="602">
        <v>1.5</v>
      </c>
      <c r="D61" s="602">
        <v>1.5</v>
      </c>
      <c r="E61" s="602"/>
    </row>
    <row r="62" spans="1:6" ht="13.5" thickBot="1" x14ac:dyDescent="0.25">
      <c r="A62" s="1144" t="s">
        <v>851</v>
      </c>
      <c r="B62" s="1145"/>
      <c r="C62" s="760">
        <v>55</v>
      </c>
      <c r="D62" s="760">
        <v>55</v>
      </c>
      <c r="E62" s="760">
        <v>55</v>
      </c>
    </row>
  </sheetData>
  <sheetProtection formatCells="0"/>
  <mergeCells count="7">
    <mergeCell ref="A62:B62"/>
    <mergeCell ref="B2:D2"/>
    <mergeCell ref="B3:D3"/>
    <mergeCell ref="A7:E7"/>
    <mergeCell ref="A43:E43"/>
    <mergeCell ref="A58:B58"/>
    <mergeCell ref="A61:B61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E58"/>
  <sheetViews>
    <sheetView zoomScaleNormal="100" zoomScaleSheetLayoutView="145" workbookViewId="0">
      <selection activeCell="D1" sqref="D1"/>
    </sheetView>
  </sheetViews>
  <sheetFormatPr defaultColWidth="8" defaultRowHeight="12.75" x14ac:dyDescent="0.2"/>
  <cols>
    <col min="1" max="1" width="16" style="261" customWidth="1"/>
    <col min="2" max="2" width="53.140625" style="185" customWidth="1"/>
    <col min="3" max="5" width="13.5703125" style="185" customWidth="1"/>
    <col min="6" max="16384" width="8" style="185"/>
  </cols>
  <sheetData>
    <row r="1" spans="1:5" s="174" customFormat="1" ht="21" customHeight="1" thickBot="1" x14ac:dyDescent="0.25">
      <c r="A1" s="170"/>
      <c r="B1" s="171"/>
      <c r="C1" s="1261"/>
      <c r="D1" s="1262"/>
      <c r="E1" s="1263" t="s">
        <v>973</v>
      </c>
    </row>
    <row r="2" spans="1:5" s="177" customFormat="1" ht="25.5" customHeight="1" x14ac:dyDescent="0.2">
      <c r="A2" s="175" t="s">
        <v>604</v>
      </c>
      <c r="B2" s="1136" t="s">
        <v>163</v>
      </c>
      <c r="C2" s="1137"/>
      <c r="D2" s="1138"/>
      <c r="E2" s="233" t="s">
        <v>631</v>
      </c>
    </row>
    <row r="3" spans="1:5" s="177" customFormat="1" ht="24.75" thickBot="1" x14ac:dyDescent="0.25">
      <c r="A3" s="178" t="s">
        <v>632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901" t="s">
        <v>591</v>
      </c>
      <c r="B5" s="902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>
        <f>SUM(C9:C18)</f>
        <v>900424</v>
      </c>
      <c r="D8" s="264">
        <f>SUM(D9:D18)</f>
        <v>1319815</v>
      </c>
      <c r="E8" s="236">
        <f>SUM(E9:E18)</f>
        <v>1407895</v>
      </c>
    </row>
    <row r="9" spans="1:5" s="192" customFormat="1" ht="12" customHeight="1" x14ac:dyDescent="0.2">
      <c r="A9" s="237" t="s">
        <v>260</v>
      </c>
      <c r="B9" s="14" t="s">
        <v>406</v>
      </c>
      <c r="C9" s="238"/>
      <c r="D9" s="265"/>
      <c r="E9" s="239"/>
    </row>
    <row r="10" spans="1:5" s="192" customFormat="1" ht="12" customHeight="1" x14ac:dyDescent="0.2">
      <c r="A10" s="240" t="s">
        <v>262</v>
      </c>
      <c r="B10" s="9" t="s">
        <v>414</v>
      </c>
      <c r="C10" s="112"/>
      <c r="D10" s="266"/>
      <c r="E10" s="138"/>
    </row>
    <row r="11" spans="1:5" s="192" customFormat="1" ht="12" customHeight="1" x14ac:dyDescent="0.2">
      <c r="A11" s="240" t="s">
        <v>263</v>
      </c>
      <c r="B11" s="9" t="s">
        <v>415</v>
      </c>
      <c r="C11" s="112"/>
      <c r="D11" s="266"/>
      <c r="E11" s="138"/>
    </row>
    <row r="12" spans="1:5" s="192" customFormat="1" ht="12" customHeight="1" x14ac:dyDescent="0.2">
      <c r="A12" s="240" t="s">
        <v>265</v>
      </c>
      <c r="B12" s="9" t="s">
        <v>416</v>
      </c>
      <c r="C12" s="112"/>
      <c r="D12" s="266"/>
      <c r="E12" s="138"/>
    </row>
    <row r="13" spans="1:5" s="192" customFormat="1" ht="12" customHeight="1" x14ac:dyDescent="0.2">
      <c r="A13" s="240" t="s">
        <v>379</v>
      </c>
      <c r="B13" s="9" t="s">
        <v>417</v>
      </c>
      <c r="C13" s="112">
        <v>708995</v>
      </c>
      <c r="D13" s="266">
        <v>1225424</v>
      </c>
      <c r="E13" s="138">
        <v>1240218</v>
      </c>
    </row>
    <row r="14" spans="1:5" s="192" customFormat="1" ht="12" customHeight="1" x14ac:dyDescent="0.2">
      <c r="A14" s="240" t="s">
        <v>267</v>
      </c>
      <c r="B14" s="9" t="s">
        <v>608</v>
      </c>
      <c r="C14" s="112">
        <v>191429</v>
      </c>
      <c r="D14" s="266"/>
      <c r="E14" s="138">
        <v>3086</v>
      </c>
    </row>
    <row r="15" spans="1:5" s="194" customFormat="1" ht="12" customHeight="1" x14ac:dyDescent="0.2">
      <c r="A15" s="240" t="s">
        <v>268</v>
      </c>
      <c r="B15" s="7" t="s">
        <v>609</v>
      </c>
      <c r="C15" s="112"/>
      <c r="D15" s="266"/>
      <c r="E15" s="138"/>
    </row>
    <row r="16" spans="1:5" s="194" customFormat="1" ht="12" customHeight="1" x14ac:dyDescent="0.2">
      <c r="A16" s="240" t="s">
        <v>269</v>
      </c>
      <c r="B16" s="9" t="s">
        <v>420</v>
      </c>
      <c r="C16" s="241"/>
      <c r="D16" s="267"/>
      <c r="E16" s="242"/>
    </row>
    <row r="17" spans="1:5" s="192" customFormat="1" ht="12" customHeight="1" x14ac:dyDescent="0.2">
      <c r="A17" s="240" t="s">
        <v>270</v>
      </c>
      <c r="B17" s="9" t="s">
        <v>422</v>
      </c>
      <c r="C17" s="112"/>
      <c r="D17" s="266"/>
      <c r="E17" s="138"/>
    </row>
    <row r="18" spans="1:5" s="194" customFormat="1" ht="12" customHeight="1" thickBot="1" x14ac:dyDescent="0.25">
      <c r="A18" s="240" t="s">
        <v>271</v>
      </c>
      <c r="B18" s="7" t="s">
        <v>424</v>
      </c>
      <c r="C18" s="119"/>
      <c r="D18" s="268">
        <v>94391</v>
      </c>
      <c r="E18" s="243">
        <v>164591</v>
      </c>
    </row>
    <row r="19" spans="1:5" s="194" customFormat="1" ht="12" customHeight="1" thickBot="1" x14ac:dyDescent="0.25">
      <c r="A19" s="186" t="s">
        <v>183</v>
      </c>
      <c r="B19" s="235" t="s">
        <v>610</v>
      </c>
      <c r="C19" s="122">
        <f>SUM(C20:C22)</f>
        <v>0</v>
      </c>
      <c r="D19" s="264">
        <f>SUM(D20:D22)</f>
        <v>1631175</v>
      </c>
      <c r="E19" s="236">
        <f>SUM(E20:E22)</f>
        <v>1510359</v>
      </c>
    </row>
    <row r="20" spans="1:5" s="194" customFormat="1" ht="12" customHeight="1" x14ac:dyDescent="0.2">
      <c r="A20" s="240" t="s">
        <v>274</v>
      </c>
      <c r="B20" s="11" t="s">
        <v>383</v>
      </c>
      <c r="C20" s="112"/>
      <c r="D20" s="266"/>
      <c r="E20" s="138"/>
    </row>
    <row r="21" spans="1:5" s="194" customFormat="1" ht="12" customHeight="1" x14ac:dyDescent="0.2">
      <c r="A21" s="240" t="s">
        <v>275</v>
      </c>
      <c r="B21" s="9" t="s">
        <v>611</v>
      </c>
      <c r="C21" s="112"/>
      <c r="D21" s="266"/>
      <c r="E21" s="138"/>
    </row>
    <row r="22" spans="1:5" s="194" customFormat="1" ht="12" customHeight="1" x14ac:dyDescent="0.2">
      <c r="A22" s="240" t="s">
        <v>276</v>
      </c>
      <c r="B22" s="9" t="s">
        <v>612</v>
      </c>
      <c r="C22" s="112"/>
      <c r="D22" s="266">
        <v>1631175</v>
      </c>
      <c r="E22" s="138">
        <v>1510359</v>
      </c>
    </row>
    <row r="23" spans="1:5" s="192" customFormat="1" ht="12" customHeight="1" thickBot="1" x14ac:dyDescent="0.25">
      <c r="A23" s="240" t="s">
        <v>277</v>
      </c>
      <c r="B23" s="9" t="s">
        <v>633</v>
      </c>
      <c r="C23" s="112"/>
      <c r="D23" s="266"/>
      <c r="E23" s="138"/>
    </row>
    <row r="24" spans="1:5" s="192" customFormat="1" ht="12" customHeight="1" thickBot="1" x14ac:dyDescent="0.25">
      <c r="A24" s="244" t="s">
        <v>184</v>
      </c>
      <c r="B24" s="81" t="s">
        <v>234</v>
      </c>
      <c r="C24" s="245"/>
      <c r="D24" s="269"/>
      <c r="E24" s="246"/>
    </row>
    <row r="25" spans="1:5" s="192" customFormat="1" ht="12" customHeight="1" thickBot="1" x14ac:dyDescent="0.25">
      <c r="A25" s="244" t="s">
        <v>185</v>
      </c>
      <c r="B25" s="81" t="s">
        <v>614</v>
      </c>
      <c r="C25" s="122">
        <f>+C26+C27</f>
        <v>0</v>
      </c>
      <c r="D25" s="264">
        <f>+D26+D27</f>
        <v>0</v>
      </c>
      <c r="E25" s="236">
        <f>+E26+E27</f>
        <v>0</v>
      </c>
    </row>
    <row r="26" spans="1:5" s="192" customFormat="1" ht="12" customHeight="1" x14ac:dyDescent="0.2">
      <c r="A26" s="247" t="s">
        <v>247</v>
      </c>
      <c r="B26" s="248" t="s">
        <v>611</v>
      </c>
      <c r="C26" s="142"/>
      <c r="D26" s="270"/>
      <c r="E26" s="249"/>
    </row>
    <row r="27" spans="1:5" s="192" customFormat="1" ht="12" customHeight="1" x14ac:dyDescent="0.2">
      <c r="A27" s="247" t="s">
        <v>248</v>
      </c>
      <c r="B27" s="250" t="s">
        <v>615</v>
      </c>
      <c r="C27" s="125"/>
      <c r="D27" s="271"/>
      <c r="E27" s="251"/>
    </row>
    <row r="28" spans="1:5" s="192" customFormat="1" ht="12" customHeight="1" thickBot="1" x14ac:dyDescent="0.25">
      <c r="A28" s="240" t="s">
        <v>402</v>
      </c>
      <c r="B28" s="252" t="s">
        <v>634</v>
      </c>
      <c r="C28" s="253"/>
      <c r="D28" s="272"/>
      <c r="E28" s="254"/>
    </row>
    <row r="29" spans="1:5" s="192" customFormat="1" ht="12" customHeight="1" thickBot="1" x14ac:dyDescent="0.25">
      <c r="A29" s="244" t="s">
        <v>186</v>
      </c>
      <c r="B29" s="81" t="s">
        <v>617</v>
      </c>
      <c r="C29" s="122">
        <f>+C30+C31+C32</f>
        <v>0</v>
      </c>
      <c r="D29" s="264">
        <f>+D30+D31+D32</f>
        <v>0</v>
      </c>
      <c r="E29" s="236">
        <f>+E30+E31+E32</f>
        <v>0</v>
      </c>
    </row>
    <row r="30" spans="1:5" s="192" customFormat="1" ht="12" customHeight="1" x14ac:dyDescent="0.2">
      <c r="A30" s="247" t="s">
        <v>249</v>
      </c>
      <c r="B30" s="248" t="s">
        <v>426</v>
      </c>
      <c r="C30" s="142"/>
      <c r="D30" s="270"/>
      <c r="E30" s="249"/>
    </row>
    <row r="31" spans="1:5" s="192" customFormat="1" ht="12" customHeight="1" x14ac:dyDescent="0.2">
      <c r="A31" s="247" t="s">
        <v>250</v>
      </c>
      <c r="B31" s="250" t="s">
        <v>169</v>
      </c>
      <c r="C31" s="125"/>
      <c r="D31" s="271"/>
      <c r="E31" s="251"/>
    </row>
    <row r="32" spans="1:5" s="192" customFormat="1" ht="12" customHeight="1" thickBot="1" x14ac:dyDescent="0.25">
      <c r="A32" s="240" t="s">
        <v>251</v>
      </c>
      <c r="B32" s="255" t="s">
        <v>428</v>
      </c>
      <c r="C32" s="253"/>
      <c r="D32" s="272"/>
      <c r="E32" s="254"/>
    </row>
    <row r="33" spans="1:5" s="192" customFormat="1" ht="12" customHeight="1" thickBot="1" x14ac:dyDescent="0.25">
      <c r="A33" s="244" t="s">
        <v>189</v>
      </c>
      <c r="B33" s="81" t="s">
        <v>556</v>
      </c>
      <c r="C33" s="245">
        <v>0</v>
      </c>
      <c r="D33" s="269"/>
      <c r="E33" s="246"/>
    </row>
    <row r="34" spans="1:5" s="192" customFormat="1" ht="12" customHeight="1" thickBot="1" x14ac:dyDescent="0.25">
      <c r="A34" s="244" t="s">
        <v>190</v>
      </c>
      <c r="B34" s="81" t="s">
        <v>618</v>
      </c>
      <c r="C34" s="245"/>
      <c r="D34" s="269"/>
      <c r="E34" s="246"/>
    </row>
    <row r="35" spans="1:5" s="192" customFormat="1" ht="12" customHeight="1" thickBot="1" x14ac:dyDescent="0.25">
      <c r="A35" s="186" t="s">
        <v>191</v>
      </c>
      <c r="B35" s="81" t="s">
        <v>635</v>
      </c>
      <c r="C35" s="122">
        <f>+C8+C19+C24+C25+C29+C33+C34</f>
        <v>900424</v>
      </c>
      <c r="D35" s="264">
        <f>+D8+D19+D24+D25+D29+D33+D34</f>
        <v>2950990</v>
      </c>
      <c r="E35" s="236">
        <f>+E8+E19+E24+E25+E29+E33+E34</f>
        <v>2918254</v>
      </c>
    </row>
    <row r="36" spans="1:5" s="194" customFormat="1" ht="12" customHeight="1" thickBot="1" x14ac:dyDescent="0.25">
      <c r="A36" s="802" t="s">
        <v>192</v>
      </c>
      <c r="B36" s="81" t="s">
        <v>620</v>
      </c>
      <c r="C36" s="122">
        <f>+C37+C38+C39</f>
        <v>92364352</v>
      </c>
      <c r="D36" s="264">
        <f>+D37+D38+D39</f>
        <v>91741189</v>
      </c>
      <c r="E36" s="236">
        <f>+E37+E38+E39</f>
        <v>91353980</v>
      </c>
    </row>
    <row r="37" spans="1:5" s="194" customFormat="1" ht="15" customHeight="1" x14ac:dyDescent="0.2">
      <c r="A37" s="247" t="s">
        <v>621</v>
      </c>
      <c r="B37" s="248" t="s">
        <v>117</v>
      </c>
      <c r="C37" s="142">
        <v>372804</v>
      </c>
      <c r="D37" s="270">
        <v>372804</v>
      </c>
      <c r="E37" s="249">
        <v>372804</v>
      </c>
    </row>
    <row r="38" spans="1:5" s="194" customFormat="1" ht="15" customHeight="1" x14ac:dyDescent="0.2">
      <c r="A38" s="247" t="s">
        <v>622</v>
      </c>
      <c r="B38" s="250" t="s">
        <v>359</v>
      </c>
      <c r="C38" s="125"/>
      <c r="D38" s="271"/>
      <c r="E38" s="251"/>
    </row>
    <row r="39" spans="1:5" ht="13.5" thickBot="1" x14ac:dyDescent="0.25">
      <c r="A39" s="240" t="s">
        <v>623</v>
      </c>
      <c r="B39" s="255" t="s">
        <v>624</v>
      </c>
      <c r="C39" s="253">
        <v>91991548</v>
      </c>
      <c r="D39" s="272">
        <v>91368385</v>
      </c>
      <c r="E39" s="254">
        <v>90981176</v>
      </c>
    </row>
    <row r="40" spans="1:5" s="190" customFormat="1" ht="16.5" customHeight="1" thickBot="1" x14ac:dyDescent="0.25">
      <c r="A40" s="802" t="s">
        <v>193</v>
      </c>
      <c r="B40" s="257" t="s">
        <v>625</v>
      </c>
      <c r="C40" s="258">
        <f>+C35+C36</f>
        <v>93264776</v>
      </c>
      <c r="D40" s="273">
        <f>+D35+D36</f>
        <v>94692179</v>
      </c>
      <c r="E40" s="259">
        <f>+E35+E36</f>
        <v>94272234</v>
      </c>
    </row>
    <row r="41" spans="1:5" s="212" customFormat="1" ht="12" customHeight="1" x14ac:dyDescent="0.2">
      <c r="A41" s="204"/>
      <c r="B41" s="205"/>
      <c r="C41" s="206"/>
      <c r="D41" s="206"/>
      <c r="E41" s="206"/>
    </row>
    <row r="42" spans="1:5" ht="12" customHeight="1" thickBot="1" x14ac:dyDescent="0.25">
      <c r="A42" s="207"/>
      <c r="B42" s="208"/>
      <c r="C42" s="209"/>
      <c r="D42" s="209"/>
      <c r="E42" s="209"/>
    </row>
    <row r="43" spans="1:5" ht="12" customHeight="1" thickBot="1" x14ac:dyDescent="0.25">
      <c r="A43" s="1133" t="s">
        <v>102</v>
      </c>
      <c r="B43" s="1134"/>
      <c r="C43" s="1134"/>
      <c r="D43" s="1134"/>
      <c r="E43" s="1135"/>
    </row>
    <row r="44" spans="1:5" ht="12" customHeight="1" thickBot="1" x14ac:dyDescent="0.25">
      <c r="A44" s="244" t="s">
        <v>180</v>
      </c>
      <c r="B44" s="81" t="s">
        <v>626</v>
      </c>
      <c r="C44" s="122">
        <f>SUM(C45:C49)</f>
        <v>92623426</v>
      </c>
      <c r="D44" s="122">
        <f>SUM(D45:D49)</f>
        <v>92717129</v>
      </c>
      <c r="E44" s="236">
        <f>SUM(E45:E49)</f>
        <v>91518473</v>
      </c>
    </row>
    <row r="45" spans="1:5" ht="12" customHeight="1" x14ac:dyDescent="0.2">
      <c r="A45" s="240" t="s">
        <v>260</v>
      </c>
      <c r="B45" s="11" t="s">
        <v>261</v>
      </c>
      <c r="C45" s="793">
        <v>64039486</v>
      </c>
      <c r="D45" s="793">
        <v>65726204</v>
      </c>
      <c r="E45" s="74">
        <v>65512555</v>
      </c>
    </row>
    <row r="46" spans="1:5" ht="12" customHeight="1" x14ac:dyDescent="0.2">
      <c r="A46" s="240"/>
      <c r="B46" s="9" t="s">
        <v>360</v>
      </c>
      <c r="C46" s="854">
        <v>12834203</v>
      </c>
      <c r="D46" s="854">
        <v>12613404</v>
      </c>
      <c r="E46" s="838">
        <v>12427583</v>
      </c>
    </row>
    <row r="47" spans="1:5" ht="12" customHeight="1" x14ac:dyDescent="0.2">
      <c r="A47" s="240" t="s">
        <v>263</v>
      </c>
      <c r="B47" s="9" t="s">
        <v>264</v>
      </c>
      <c r="C47" s="792">
        <v>15749737</v>
      </c>
      <c r="D47" s="792">
        <v>14377521</v>
      </c>
      <c r="E47" s="839">
        <v>13578335</v>
      </c>
    </row>
    <row r="48" spans="1:5" s="212" customFormat="1" ht="12" customHeight="1" x14ac:dyDescent="0.2">
      <c r="A48" s="240" t="s">
        <v>265</v>
      </c>
      <c r="B48" s="9" t="s">
        <v>361</v>
      </c>
      <c r="C48" s="126"/>
      <c r="D48" s="126"/>
      <c r="E48" s="477"/>
    </row>
    <row r="49" spans="1:5" ht="12" customHeight="1" thickBot="1" x14ac:dyDescent="0.25">
      <c r="A49" s="240" t="s">
        <v>379</v>
      </c>
      <c r="B49" s="9" t="s">
        <v>362</v>
      </c>
      <c r="C49" s="126"/>
      <c r="D49" s="126"/>
      <c r="E49" s="477"/>
    </row>
    <row r="50" spans="1:5" ht="12" customHeight="1" thickBot="1" x14ac:dyDescent="0.25">
      <c r="A50" s="244" t="s">
        <v>183</v>
      </c>
      <c r="B50" s="81" t="s">
        <v>627</v>
      </c>
      <c r="C50" s="122">
        <f>SUM(C51:C53)</f>
        <v>641350</v>
      </c>
      <c r="D50" s="122">
        <f>SUM(D51:D53)</f>
        <v>1975050</v>
      </c>
      <c r="E50" s="236">
        <f>SUM(E51:E53)</f>
        <v>1933080</v>
      </c>
    </row>
    <row r="51" spans="1:5" ht="12" customHeight="1" x14ac:dyDescent="0.2">
      <c r="A51" s="240" t="s">
        <v>274</v>
      </c>
      <c r="B51" s="11" t="s">
        <v>114</v>
      </c>
      <c r="C51" s="142">
        <v>641350</v>
      </c>
      <c r="D51" s="142">
        <v>1975050</v>
      </c>
      <c r="E51" s="249">
        <v>1933080</v>
      </c>
    </row>
    <row r="52" spans="1:5" ht="12" customHeight="1" x14ac:dyDescent="0.2">
      <c r="A52" s="240" t="s">
        <v>275</v>
      </c>
      <c r="B52" s="9" t="s">
        <v>177</v>
      </c>
      <c r="C52" s="126"/>
      <c r="D52" s="126"/>
      <c r="E52" s="477"/>
    </row>
    <row r="53" spans="1:5" ht="15" customHeight="1" x14ac:dyDescent="0.2">
      <c r="A53" s="240" t="s">
        <v>276</v>
      </c>
      <c r="B53" s="9" t="s">
        <v>628</v>
      </c>
      <c r="C53" s="126"/>
      <c r="D53" s="126"/>
      <c r="E53" s="477"/>
    </row>
    <row r="54" spans="1:5" ht="23.25" thickBot="1" x14ac:dyDescent="0.25">
      <c r="A54" s="240" t="s">
        <v>277</v>
      </c>
      <c r="B54" s="9" t="s">
        <v>636</v>
      </c>
      <c r="C54" s="126"/>
      <c r="D54" s="126"/>
      <c r="E54" s="477"/>
    </row>
    <row r="55" spans="1:5" ht="15" customHeight="1" thickBot="1" x14ac:dyDescent="0.25">
      <c r="A55" s="244" t="s">
        <v>184</v>
      </c>
      <c r="B55" s="260" t="s">
        <v>630</v>
      </c>
      <c r="C55" s="258">
        <f>+C44+C50</f>
        <v>93264776</v>
      </c>
      <c r="D55" s="258">
        <f>+D44+D50</f>
        <v>94692179</v>
      </c>
      <c r="E55" s="259">
        <f>+E44+E50</f>
        <v>93451553</v>
      </c>
    </row>
    <row r="56" spans="1:5" ht="13.5" thickBot="1" x14ac:dyDescent="0.25">
      <c r="C56" s="262"/>
      <c r="D56" s="262"/>
      <c r="E56" s="262"/>
    </row>
    <row r="57" spans="1:5" ht="13.5" thickBot="1" x14ac:dyDescent="0.25">
      <c r="A57" s="229" t="s">
        <v>602</v>
      </c>
      <c r="B57" s="230"/>
      <c r="C57" s="231">
        <v>21</v>
      </c>
      <c r="D57" s="231">
        <v>21</v>
      </c>
      <c r="E57" s="231">
        <v>21</v>
      </c>
    </row>
    <row r="58" spans="1:5" ht="13.5" thickBot="1" x14ac:dyDescent="0.25">
      <c r="A58" s="229" t="s">
        <v>847</v>
      </c>
      <c r="B58" s="230"/>
      <c r="C58" s="231">
        <v>0</v>
      </c>
      <c r="D58" s="556">
        <v>0.67</v>
      </c>
      <c r="E58" s="556">
        <v>0.67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8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38"/>
  <sheetViews>
    <sheetView view="pageLayout" zoomScaleNormal="100" workbookViewId="0">
      <selection activeCell="C1" sqref="C1"/>
    </sheetView>
  </sheetViews>
  <sheetFormatPr defaultColWidth="8" defaultRowHeight="12.75" x14ac:dyDescent="0.2"/>
  <cols>
    <col min="1" max="1" width="6" style="274" customWidth="1"/>
    <col min="2" max="2" width="27.7109375" style="185" customWidth="1"/>
    <col min="3" max="3" width="11.85546875" style="185" customWidth="1"/>
    <col min="4" max="6" width="10.140625" style="185" customWidth="1"/>
    <col min="7" max="7" width="11" style="185" customWidth="1"/>
    <col min="8" max="16384" width="8" style="185"/>
  </cols>
  <sheetData>
    <row r="1" spans="1:8" ht="14.25" thickBot="1" x14ac:dyDescent="0.25">
      <c r="G1" s="94" t="s">
        <v>410</v>
      </c>
    </row>
    <row r="2" spans="1:8" ht="17.25" customHeight="1" thickBot="1" x14ac:dyDescent="0.25">
      <c r="A2" s="1154" t="s">
        <v>241</v>
      </c>
      <c r="B2" s="1156" t="s">
        <v>637</v>
      </c>
      <c r="C2" s="1156" t="s">
        <v>638</v>
      </c>
      <c r="D2" s="1156" t="s">
        <v>639</v>
      </c>
      <c r="E2" s="1150" t="s">
        <v>640</v>
      </c>
      <c r="F2" s="1150"/>
      <c r="G2" s="1151"/>
    </row>
    <row r="3" spans="1:8" s="277" customFormat="1" ht="57.75" customHeight="1" thickBot="1" x14ac:dyDescent="0.25">
      <c r="A3" s="1155"/>
      <c r="B3" s="1157"/>
      <c r="C3" s="1157"/>
      <c r="D3" s="1157"/>
      <c r="E3" s="275" t="s">
        <v>641</v>
      </c>
      <c r="F3" s="275" t="s">
        <v>642</v>
      </c>
      <c r="G3" s="276" t="s">
        <v>643</v>
      </c>
    </row>
    <row r="4" spans="1:8" s="212" customFormat="1" ht="15" customHeight="1" thickBot="1" x14ac:dyDescent="0.25">
      <c r="A4" s="186" t="s">
        <v>368</v>
      </c>
      <c r="B4" s="187" t="s">
        <v>369</v>
      </c>
      <c r="C4" s="187" t="s">
        <v>370</v>
      </c>
      <c r="D4" s="187" t="s">
        <v>371</v>
      </c>
      <c r="E4" s="187" t="s">
        <v>644</v>
      </c>
      <c r="F4" s="187" t="s">
        <v>550</v>
      </c>
      <c r="G4" s="278" t="s">
        <v>551</v>
      </c>
    </row>
    <row r="5" spans="1:8" ht="15" customHeight="1" x14ac:dyDescent="0.2">
      <c r="A5" s="279" t="s">
        <v>180</v>
      </c>
      <c r="B5" s="280" t="s">
        <v>178</v>
      </c>
      <c r="C5" s="281">
        <v>3481566</v>
      </c>
      <c r="D5" s="281"/>
      <c r="E5" s="282">
        <f t="shared" ref="E5:E9" si="0">C5-D5</f>
        <v>3481566</v>
      </c>
      <c r="F5" s="282">
        <f t="shared" ref="F5:F9" si="1">D5+E5</f>
        <v>3481566</v>
      </c>
      <c r="G5" s="283"/>
    </row>
    <row r="6" spans="1:8" ht="15" customHeight="1" x14ac:dyDescent="0.2">
      <c r="A6" s="284" t="s">
        <v>183</v>
      </c>
      <c r="B6" s="285" t="s">
        <v>235</v>
      </c>
      <c r="C6" s="162">
        <v>752726</v>
      </c>
      <c r="D6" s="162"/>
      <c r="E6" s="282">
        <f t="shared" si="0"/>
        <v>752726</v>
      </c>
      <c r="F6" s="282">
        <f t="shared" si="1"/>
        <v>752726</v>
      </c>
      <c r="G6" s="286"/>
    </row>
    <row r="7" spans="1:8" ht="25.9" customHeight="1" x14ac:dyDescent="0.2">
      <c r="A7" s="284" t="s">
        <v>184</v>
      </c>
      <c r="B7" s="285" t="s">
        <v>486</v>
      </c>
      <c r="C7" s="162">
        <v>490516</v>
      </c>
      <c r="D7" s="162"/>
      <c r="E7" s="282">
        <f t="shared" si="0"/>
        <v>490516</v>
      </c>
      <c r="F7" s="282">
        <f t="shared" si="1"/>
        <v>490516</v>
      </c>
      <c r="G7" s="286"/>
      <c r="H7" s="227"/>
    </row>
    <row r="8" spans="1:8" ht="24" customHeight="1" x14ac:dyDescent="0.2">
      <c r="A8" s="284" t="s">
        <v>185</v>
      </c>
      <c r="B8" s="285" t="s">
        <v>487</v>
      </c>
      <c r="C8" s="162">
        <v>20526255</v>
      </c>
      <c r="D8" s="162"/>
      <c r="E8" s="282">
        <f t="shared" si="0"/>
        <v>20526255</v>
      </c>
      <c r="F8" s="282">
        <v>16302311</v>
      </c>
      <c r="G8" s="286">
        <v>4223944</v>
      </c>
      <c r="H8" s="227"/>
    </row>
    <row r="9" spans="1:8" x14ac:dyDescent="0.2">
      <c r="A9" s="284" t="s">
        <v>186</v>
      </c>
      <c r="B9" s="285" t="s">
        <v>163</v>
      </c>
      <c r="C9" s="162">
        <v>820681</v>
      </c>
      <c r="D9" s="162"/>
      <c r="E9" s="282">
        <f t="shared" si="0"/>
        <v>820681</v>
      </c>
      <c r="F9" s="282">
        <f t="shared" si="1"/>
        <v>820681</v>
      </c>
      <c r="G9" s="286"/>
    </row>
    <row r="10" spans="1:8" ht="15" customHeight="1" x14ac:dyDescent="0.2">
      <c r="A10" s="284" t="s">
        <v>189</v>
      </c>
      <c r="B10" s="285" t="s">
        <v>664</v>
      </c>
      <c r="C10" s="162">
        <v>258454</v>
      </c>
      <c r="D10" s="162"/>
      <c r="E10" s="282">
        <f t="shared" ref="E10:E11" si="2">C10-D10</f>
        <v>258454</v>
      </c>
      <c r="F10" s="282">
        <f t="shared" ref="F10" si="3">D10+E10</f>
        <v>258454</v>
      </c>
      <c r="G10" s="286"/>
    </row>
    <row r="11" spans="1:8" ht="15" customHeight="1" x14ac:dyDescent="0.2">
      <c r="A11" s="284" t="s">
        <v>190</v>
      </c>
      <c r="B11" s="285" t="s">
        <v>665</v>
      </c>
      <c r="C11" s="162">
        <v>938305086</v>
      </c>
      <c r="D11" s="162"/>
      <c r="E11" s="282">
        <f t="shared" si="2"/>
        <v>938305086</v>
      </c>
      <c r="F11" s="282">
        <f>+C11-G11</f>
        <v>55156165</v>
      </c>
      <c r="G11" s="286">
        <v>883148921</v>
      </c>
    </row>
    <row r="12" spans="1:8" ht="15" customHeight="1" x14ac:dyDescent="0.2">
      <c r="A12" s="284" t="s">
        <v>191</v>
      </c>
      <c r="B12" s="285"/>
      <c r="C12" s="162"/>
      <c r="D12" s="162"/>
      <c r="E12" s="282">
        <f>C12+D12</f>
        <v>0</v>
      </c>
      <c r="F12" s="282">
        <f>D12+E12</f>
        <v>0</v>
      </c>
      <c r="G12" s="286"/>
    </row>
    <row r="13" spans="1:8" ht="15" customHeight="1" x14ac:dyDescent="0.2">
      <c r="A13" s="284" t="s">
        <v>192</v>
      </c>
      <c r="B13" s="285"/>
      <c r="C13" s="162"/>
      <c r="D13" s="162"/>
      <c r="E13" s="282">
        <f t="shared" ref="E13:E29" si="4">C13+D13</f>
        <v>0</v>
      </c>
      <c r="F13" s="162"/>
      <c r="G13" s="286"/>
    </row>
    <row r="14" spans="1:8" ht="15" customHeight="1" x14ac:dyDescent="0.2">
      <c r="A14" s="284" t="s">
        <v>193</v>
      </c>
      <c r="B14" s="285"/>
      <c r="C14" s="162"/>
      <c r="D14" s="162"/>
      <c r="E14" s="282">
        <f t="shared" si="4"/>
        <v>0</v>
      </c>
      <c r="F14" s="162"/>
      <c r="G14" s="286"/>
    </row>
    <row r="15" spans="1:8" ht="15" customHeight="1" x14ac:dyDescent="0.2">
      <c r="A15" s="284" t="s">
        <v>194</v>
      </c>
      <c r="B15" s="285"/>
      <c r="C15" s="162"/>
      <c r="D15" s="162"/>
      <c r="E15" s="282">
        <f t="shared" si="4"/>
        <v>0</v>
      </c>
      <c r="F15" s="162"/>
      <c r="G15" s="286"/>
    </row>
    <row r="16" spans="1:8" ht="15" customHeight="1" x14ac:dyDescent="0.2">
      <c r="A16" s="284" t="s">
        <v>195</v>
      </c>
      <c r="B16" s="285"/>
      <c r="C16" s="162"/>
      <c r="D16" s="162"/>
      <c r="E16" s="282">
        <f t="shared" si="4"/>
        <v>0</v>
      </c>
      <c r="F16" s="162"/>
      <c r="G16" s="286"/>
    </row>
    <row r="17" spans="1:7" ht="15" customHeight="1" x14ac:dyDescent="0.2">
      <c r="A17" s="284" t="s">
        <v>196</v>
      </c>
      <c r="B17" s="285"/>
      <c r="C17" s="162"/>
      <c r="D17" s="162"/>
      <c r="E17" s="282">
        <f t="shared" si="4"/>
        <v>0</v>
      </c>
      <c r="F17" s="162"/>
      <c r="G17" s="286"/>
    </row>
    <row r="18" spans="1:7" ht="15" customHeight="1" x14ac:dyDescent="0.2">
      <c r="A18" s="284" t="s">
        <v>197</v>
      </c>
      <c r="B18" s="285"/>
      <c r="C18" s="162"/>
      <c r="D18" s="162"/>
      <c r="E18" s="282">
        <f t="shared" si="4"/>
        <v>0</v>
      </c>
      <c r="F18" s="162"/>
      <c r="G18" s="286"/>
    </row>
    <row r="19" spans="1:7" ht="15" customHeight="1" x14ac:dyDescent="0.2">
      <c r="A19" s="284" t="s">
        <v>198</v>
      </c>
      <c r="B19" s="285"/>
      <c r="C19" s="162"/>
      <c r="D19" s="162"/>
      <c r="E19" s="282">
        <f t="shared" si="4"/>
        <v>0</v>
      </c>
      <c r="F19" s="162"/>
      <c r="G19" s="286"/>
    </row>
    <row r="20" spans="1:7" ht="15" customHeight="1" x14ac:dyDescent="0.2">
      <c r="A20" s="284" t="s">
        <v>199</v>
      </c>
      <c r="B20" s="285"/>
      <c r="C20" s="162"/>
      <c r="D20" s="162"/>
      <c r="E20" s="282">
        <f t="shared" si="4"/>
        <v>0</v>
      </c>
      <c r="F20" s="162"/>
      <c r="G20" s="286"/>
    </row>
    <row r="21" spans="1:7" ht="15" customHeight="1" x14ac:dyDescent="0.2">
      <c r="A21" s="284" t="s">
        <v>200</v>
      </c>
      <c r="B21" s="285"/>
      <c r="C21" s="162"/>
      <c r="D21" s="162"/>
      <c r="E21" s="282">
        <f t="shared" si="4"/>
        <v>0</v>
      </c>
      <c r="F21" s="162"/>
      <c r="G21" s="286"/>
    </row>
    <row r="22" spans="1:7" ht="15" customHeight="1" x14ac:dyDescent="0.2">
      <c r="A22" s="284" t="s">
        <v>201</v>
      </c>
      <c r="B22" s="285"/>
      <c r="C22" s="162"/>
      <c r="D22" s="162"/>
      <c r="E22" s="282">
        <f t="shared" si="4"/>
        <v>0</v>
      </c>
      <c r="F22" s="162"/>
      <c r="G22" s="286"/>
    </row>
    <row r="23" spans="1:7" ht="15" customHeight="1" x14ac:dyDescent="0.2">
      <c r="A23" s="284" t="s">
        <v>202</v>
      </c>
      <c r="B23" s="285"/>
      <c r="C23" s="162"/>
      <c r="D23" s="162"/>
      <c r="E23" s="282">
        <f t="shared" si="4"/>
        <v>0</v>
      </c>
      <c r="F23" s="162"/>
      <c r="G23" s="286"/>
    </row>
    <row r="24" spans="1:7" ht="15" customHeight="1" x14ac:dyDescent="0.2">
      <c r="A24" s="284" t="s">
        <v>203</v>
      </c>
      <c r="B24" s="285"/>
      <c r="C24" s="162"/>
      <c r="D24" s="162"/>
      <c r="E24" s="282">
        <f t="shared" si="4"/>
        <v>0</v>
      </c>
      <c r="F24" s="162"/>
      <c r="G24" s="286"/>
    </row>
    <row r="25" spans="1:7" ht="15" customHeight="1" x14ac:dyDescent="0.2">
      <c r="A25" s="284" t="s">
        <v>204</v>
      </c>
      <c r="B25" s="285"/>
      <c r="C25" s="162"/>
      <c r="D25" s="162"/>
      <c r="E25" s="282">
        <f t="shared" si="4"/>
        <v>0</v>
      </c>
      <c r="F25" s="162"/>
      <c r="G25" s="286"/>
    </row>
    <row r="26" spans="1:7" ht="15" customHeight="1" x14ac:dyDescent="0.2">
      <c r="A26" s="284" t="s">
        <v>205</v>
      </c>
      <c r="B26" s="285"/>
      <c r="C26" s="162"/>
      <c r="D26" s="162"/>
      <c r="E26" s="282">
        <f t="shared" si="4"/>
        <v>0</v>
      </c>
      <c r="F26" s="162"/>
      <c r="G26" s="286"/>
    </row>
    <row r="27" spans="1:7" ht="15" customHeight="1" x14ac:dyDescent="0.2">
      <c r="A27" s="284" t="s">
        <v>206</v>
      </c>
      <c r="B27" s="285"/>
      <c r="C27" s="162"/>
      <c r="D27" s="162"/>
      <c r="E27" s="282">
        <f t="shared" si="4"/>
        <v>0</v>
      </c>
      <c r="F27" s="162"/>
      <c r="G27" s="286"/>
    </row>
    <row r="28" spans="1:7" ht="15" customHeight="1" x14ac:dyDescent="0.2">
      <c r="A28" s="284" t="s">
        <v>207</v>
      </c>
      <c r="B28" s="285"/>
      <c r="C28" s="162"/>
      <c r="D28" s="162"/>
      <c r="E28" s="282">
        <f t="shared" si="4"/>
        <v>0</v>
      </c>
      <c r="F28" s="162"/>
      <c r="G28" s="286"/>
    </row>
    <row r="29" spans="1:7" ht="15" customHeight="1" x14ac:dyDescent="0.2">
      <c r="A29" s="284" t="s">
        <v>208</v>
      </c>
      <c r="B29" s="285"/>
      <c r="C29" s="162"/>
      <c r="D29" s="162"/>
      <c r="E29" s="282">
        <f t="shared" si="4"/>
        <v>0</v>
      </c>
      <c r="F29" s="162"/>
      <c r="G29" s="286"/>
    </row>
    <row r="30" spans="1:7" ht="15" customHeight="1" x14ac:dyDescent="0.2">
      <c r="A30" s="284" t="s">
        <v>209</v>
      </c>
      <c r="B30" s="285"/>
      <c r="C30" s="162"/>
      <c r="D30" s="162"/>
      <c r="E30" s="282"/>
      <c r="F30" s="162"/>
      <c r="G30" s="286"/>
    </row>
    <row r="31" spans="1:7" ht="15" customHeight="1" x14ac:dyDescent="0.2">
      <c r="A31" s="284" t="s">
        <v>210</v>
      </c>
      <c r="B31" s="285"/>
      <c r="C31" s="162"/>
      <c r="D31" s="162"/>
      <c r="E31" s="282">
        <f>C31+D31</f>
        <v>0</v>
      </c>
      <c r="F31" s="162"/>
      <c r="G31" s="286"/>
    </row>
    <row r="32" spans="1:7" ht="15" customHeight="1" x14ac:dyDescent="0.2">
      <c r="A32" s="284" t="s">
        <v>211</v>
      </c>
      <c r="B32" s="285"/>
      <c r="C32" s="162"/>
      <c r="D32" s="162"/>
      <c r="E32" s="282">
        <f>C32+D32</f>
        <v>0</v>
      </c>
      <c r="F32" s="162"/>
      <c r="G32" s="286"/>
    </row>
    <row r="33" spans="1:7" ht="15" customHeight="1" x14ac:dyDescent="0.2">
      <c r="A33" s="284" t="s">
        <v>212</v>
      </c>
      <c r="B33" s="285"/>
      <c r="C33" s="162"/>
      <c r="D33" s="162"/>
      <c r="E33" s="282">
        <f>C33+D33</f>
        <v>0</v>
      </c>
      <c r="F33" s="162"/>
      <c r="G33" s="286"/>
    </row>
    <row r="34" spans="1:7" ht="15" customHeight="1" x14ac:dyDescent="0.2">
      <c r="A34" s="284" t="s">
        <v>213</v>
      </c>
      <c r="B34" s="285"/>
      <c r="C34" s="162"/>
      <c r="D34" s="162"/>
      <c r="E34" s="282">
        <f>C34+D34</f>
        <v>0</v>
      </c>
      <c r="F34" s="162"/>
      <c r="G34" s="286"/>
    </row>
    <row r="35" spans="1:7" ht="15" customHeight="1" thickBot="1" x14ac:dyDescent="0.25">
      <c r="A35" s="284" t="s">
        <v>214</v>
      </c>
      <c r="B35" s="287"/>
      <c r="C35" s="163"/>
      <c r="D35" s="163"/>
      <c r="E35" s="282">
        <f>C35+D35</f>
        <v>0</v>
      </c>
      <c r="F35" s="163"/>
      <c r="G35" s="288"/>
    </row>
    <row r="36" spans="1:7" ht="15" customHeight="1" thickBot="1" x14ac:dyDescent="0.25">
      <c r="A36" s="1152" t="s">
        <v>176</v>
      </c>
      <c r="B36" s="1153"/>
      <c r="C36" s="164">
        <f>SUM(C5:C35)</f>
        <v>964635284</v>
      </c>
      <c r="D36" s="164">
        <f>SUM(D5:D35)</f>
        <v>0</v>
      </c>
      <c r="E36" s="164">
        <f>SUM(E5:E35)</f>
        <v>964635284</v>
      </c>
      <c r="F36" s="164">
        <f>SUM(F5:F35)</f>
        <v>77262419</v>
      </c>
      <c r="G36" s="165">
        <f>SUM(G5:G35)</f>
        <v>887372865</v>
      </c>
    </row>
    <row r="38" spans="1:7" x14ac:dyDescent="0.2">
      <c r="C38" s="227"/>
    </row>
  </sheetData>
  <mergeCells count="6">
    <mergeCell ref="E2:G2"/>
    <mergeCell ref="A36:B36"/>
    <mergeCell ref="A2:A3"/>
    <mergeCell ref="B2:B3"/>
    <mergeCell ref="C2:C3"/>
    <mergeCell ref="D2:D3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verticalDpi="300" r:id="rId1"/>
  <headerFooter alignWithMargins="0">
    <oddHeader xml:space="preserve">&amp;C&amp;"Times New Roman CE,Félkövér"&amp;12
KÖLTSÉGVETÉSI SZERVEK MARADVÁNYÁNAK ALAKULÁSA&amp;R&amp;"Times New Roman CE,Félkövér dőlt"&amp;12 &amp;"Times New Roman CE,Dőlt"&amp;11 8. melléklet a 17/2020. (VII.13.)  önkormányzati rendelethez&amp;12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2"/>
  <sheetViews>
    <sheetView view="pageLayout" zoomScaleNormal="100" workbookViewId="0">
      <selection activeCell="D15" sqref="D15"/>
    </sheetView>
  </sheetViews>
  <sheetFormatPr defaultColWidth="8" defaultRowHeight="12.75" x14ac:dyDescent="0.2"/>
  <cols>
    <col min="1" max="1" width="5.85546875" style="167" customWidth="1"/>
    <col min="2" max="2" width="27.7109375" style="806" customWidth="1"/>
    <col min="3" max="4" width="14.5703125" style="806" customWidth="1"/>
    <col min="5" max="5" width="13.5703125" style="806" customWidth="1"/>
    <col min="6" max="6" width="12.85546875" style="806" customWidth="1"/>
    <col min="7" max="7" width="12.140625" style="806" customWidth="1"/>
    <col min="8" max="8" width="13.140625" style="806" customWidth="1"/>
    <col min="9" max="9" width="12.28515625" style="806" customWidth="1"/>
    <col min="10" max="10" width="15.7109375" style="806" customWidth="1"/>
    <col min="11" max="11" width="11.7109375" style="806" customWidth="1"/>
    <col min="12" max="256" width="8" style="806"/>
    <col min="257" max="257" width="5.85546875" style="806" customWidth="1"/>
    <col min="258" max="258" width="27.7109375" style="806" customWidth="1"/>
    <col min="259" max="260" width="14.5703125" style="806" customWidth="1"/>
    <col min="261" max="261" width="13.5703125" style="806" customWidth="1"/>
    <col min="262" max="262" width="12.85546875" style="806" customWidth="1"/>
    <col min="263" max="263" width="12.140625" style="806" customWidth="1"/>
    <col min="264" max="264" width="13.140625" style="806" customWidth="1"/>
    <col min="265" max="265" width="12.28515625" style="806" customWidth="1"/>
    <col min="266" max="266" width="15.7109375" style="806" customWidth="1"/>
    <col min="267" max="267" width="11.7109375" style="806" customWidth="1"/>
    <col min="268" max="512" width="8" style="806"/>
    <col min="513" max="513" width="5.85546875" style="806" customWidth="1"/>
    <col min="514" max="514" width="27.7109375" style="806" customWidth="1"/>
    <col min="515" max="516" width="14.5703125" style="806" customWidth="1"/>
    <col min="517" max="517" width="13.5703125" style="806" customWidth="1"/>
    <col min="518" max="518" width="12.85546875" style="806" customWidth="1"/>
    <col min="519" max="519" width="12.140625" style="806" customWidth="1"/>
    <col min="520" max="520" width="13.140625" style="806" customWidth="1"/>
    <col min="521" max="521" width="12.28515625" style="806" customWidth="1"/>
    <col min="522" max="522" width="15.7109375" style="806" customWidth="1"/>
    <col min="523" max="523" width="11.7109375" style="806" customWidth="1"/>
    <col min="524" max="768" width="8" style="806"/>
    <col min="769" max="769" width="5.85546875" style="806" customWidth="1"/>
    <col min="770" max="770" width="27.7109375" style="806" customWidth="1"/>
    <col min="771" max="772" width="14.5703125" style="806" customWidth="1"/>
    <col min="773" max="773" width="13.5703125" style="806" customWidth="1"/>
    <col min="774" max="774" width="12.85546875" style="806" customWidth="1"/>
    <col min="775" max="775" width="12.140625" style="806" customWidth="1"/>
    <col min="776" max="776" width="13.140625" style="806" customWidth="1"/>
    <col min="777" max="777" width="12.28515625" style="806" customWidth="1"/>
    <col min="778" max="778" width="15.7109375" style="806" customWidth="1"/>
    <col min="779" max="779" width="11.7109375" style="806" customWidth="1"/>
    <col min="780" max="1024" width="8" style="806"/>
    <col min="1025" max="1025" width="5.85546875" style="806" customWidth="1"/>
    <col min="1026" max="1026" width="27.7109375" style="806" customWidth="1"/>
    <col min="1027" max="1028" width="14.5703125" style="806" customWidth="1"/>
    <col min="1029" max="1029" width="13.5703125" style="806" customWidth="1"/>
    <col min="1030" max="1030" width="12.85546875" style="806" customWidth="1"/>
    <col min="1031" max="1031" width="12.140625" style="806" customWidth="1"/>
    <col min="1032" max="1032" width="13.140625" style="806" customWidth="1"/>
    <col min="1033" max="1033" width="12.28515625" style="806" customWidth="1"/>
    <col min="1034" max="1034" width="15.7109375" style="806" customWidth="1"/>
    <col min="1035" max="1035" width="11.7109375" style="806" customWidth="1"/>
    <col min="1036" max="1280" width="8" style="806"/>
    <col min="1281" max="1281" width="5.85546875" style="806" customWidth="1"/>
    <col min="1282" max="1282" width="27.7109375" style="806" customWidth="1"/>
    <col min="1283" max="1284" width="14.5703125" style="806" customWidth="1"/>
    <col min="1285" max="1285" width="13.5703125" style="806" customWidth="1"/>
    <col min="1286" max="1286" width="12.85546875" style="806" customWidth="1"/>
    <col min="1287" max="1287" width="12.140625" style="806" customWidth="1"/>
    <col min="1288" max="1288" width="13.140625" style="806" customWidth="1"/>
    <col min="1289" max="1289" width="12.28515625" style="806" customWidth="1"/>
    <col min="1290" max="1290" width="15.7109375" style="806" customWidth="1"/>
    <col min="1291" max="1291" width="11.7109375" style="806" customWidth="1"/>
    <col min="1292" max="1536" width="8" style="806"/>
    <col min="1537" max="1537" width="5.85546875" style="806" customWidth="1"/>
    <col min="1538" max="1538" width="27.7109375" style="806" customWidth="1"/>
    <col min="1539" max="1540" width="14.5703125" style="806" customWidth="1"/>
    <col min="1541" max="1541" width="13.5703125" style="806" customWidth="1"/>
    <col min="1542" max="1542" width="12.85546875" style="806" customWidth="1"/>
    <col min="1543" max="1543" width="12.140625" style="806" customWidth="1"/>
    <col min="1544" max="1544" width="13.140625" style="806" customWidth="1"/>
    <col min="1545" max="1545" width="12.28515625" style="806" customWidth="1"/>
    <col min="1546" max="1546" width="15.7109375" style="806" customWidth="1"/>
    <col min="1547" max="1547" width="11.7109375" style="806" customWidth="1"/>
    <col min="1548" max="1792" width="8" style="806"/>
    <col min="1793" max="1793" width="5.85546875" style="806" customWidth="1"/>
    <col min="1794" max="1794" width="27.7109375" style="806" customWidth="1"/>
    <col min="1795" max="1796" width="14.5703125" style="806" customWidth="1"/>
    <col min="1797" max="1797" width="13.5703125" style="806" customWidth="1"/>
    <col min="1798" max="1798" width="12.85546875" style="806" customWidth="1"/>
    <col min="1799" max="1799" width="12.140625" style="806" customWidth="1"/>
    <col min="1800" max="1800" width="13.140625" style="806" customWidth="1"/>
    <col min="1801" max="1801" width="12.28515625" style="806" customWidth="1"/>
    <col min="1802" max="1802" width="15.7109375" style="806" customWidth="1"/>
    <col min="1803" max="1803" width="11.7109375" style="806" customWidth="1"/>
    <col min="1804" max="2048" width="8" style="806"/>
    <col min="2049" max="2049" width="5.85546875" style="806" customWidth="1"/>
    <col min="2050" max="2050" width="27.7109375" style="806" customWidth="1"/>
    <col min="2051" max="2052" width="14.5703125" style="806" customWidth="1"/>
    <col min="2053" max="2053" width="13.5703125" style="806" customWidth="1"/>
    <col min="2054" max="2054" width="12.85546875" style="806" customWidth="1"/>
    <col min="2055" max="2055" width="12.140625" style="806" customWidth="1"/>
    <col min="2056" max="2056" width="13.140625" style="806" customWidth="1"/>
    <col min="2057" max="2057" width="12.28515625" style="806" customWidth="1"/>
    <col min="2058" max="2058" width="15.7109375" style="806" customWidth="1"/>
    <col min="2059" max="2059" width="11.7109375" style="806" customWidth="1"/>
    <col min="2060" max="2304" width="8" style="806"/>
    <col min="2305" max="2305" width="5.85546875" style="806" customWidth="1"/>
    <col min="2306" max="2306" width="27.7109375" style="806" customWidth="1"/>
    <col min="2307" max="2308" width="14.5703125" style="806" customWidth="1"/>
    <col min="2309" max="2309" width="13.5703125" style="806" customWidth="1"/>
    <col min="2310" max="2310" width="12.85546875" style="806" customWidth="1"/>
    <col min="2311" max="2311" width="12.140625" style="806" customWidth="1"/>
    <col min="2312" max="2312" width="13.140625" style="806" customWidth="1"/>
    <col min="2313" max="2313" width="12.28515625" style="806" customWidth="1"/>
    <col min="2314" max="2314" width="15.7109375" style="806" customWidth="1"/>
    <col min="2315" max="2315" width="11.7109375" style="806" customWidth="1"/>
    <col min="2316" max="2560" width="8" style="806"/>
    <col min="2561" max="2561" width="5.85546875" style="806" customWidth="1"/>
    <col min="2562" max="2562" width="27.7109375" style="806" customWidth="1"/>
    <col min="2563" max="2564" width="14.5703125" style="806" customWidth="1"/>
    <col min="2565" max="2565" width="13.5703125" style="806" customWidth="1"/>
    <col min="2566" max="2566" width="12.85546875" style="806" customWidth="1"/>
    <col min="2567" max="2567" width="12.140625" style="806" customWidth="1"/>
    <col min="2568" max="2568" width="13.140625" style="806" customWidth="1"/>
    <col min="2569" max="2569" width="12.28515625" style="806" customWidth="1"/>
    <col min="2570" max="2570" width="15.7109375" style="806" customWidth="1"/>
    <col min="2571" max="2571" width="11.7109375" style="806" customWidth="1"/>
    <col min="2572" max="2816" width="8" style="806"/>
    <col min="2817" max="2817" width="5.85546875" style="806" customWidth="1"/>
    <col min="2818" max="2818" width="27.7109375" style="806" customWidth="1"/>
    <col min="2819" max="2820" width="14.5703125" style="806" customWidth="1"/>
    <col min="2821" max="2821" width="13.5703125" style="806" customWidth="1"/>
    <col min="2822" max="2822" width="12.85546875" style="806" customWidth="1"/>
    <col min="2823" max="2823" width="12.140625" style="806" customWidth="1"/>
    <col min="2824" max="2824" width="13.140625" style="806" customWidth="1"/>
    <col min="2825" max="2825" width="12.28515625" style="806" customWidth="1"/>
    <col min="2826" max="2826" width="15.7109375" style="806" customWidth="1"/>
    <col min="2827" max="2827" width="11.7109375" style="806" customWidth="1"/>
    <col min="2828" max="3072" width="8" style="806"/>
    <col min="3073" max="3073" width="5.85546875" style="806" customWidth="1"/>
    <col min="3074" max="3074" width="27.7109375" style="806" customWidth="1"/>
    <col min="3075" max="3076" width="14.5703125" style="806" customWidth="1"/>
    <col min="3077" max="3077" width="13.5703125" style="806" customWidth="1"/>
    <col min="3078" max="3078" width="12.85546875" style="806" customWidth="1"/>
    <col min="3079" max="3079" width="12.140625" style="806" customWidth="1"/>
    <col min="3080" max="3080" width="13.140625" style="806" customWidth="1"/>
    <col min="3081" max="3081" width="12.28515625" style="806" customWidth="1"/>
    <col min="3082" max="3082" width="15.7109375" style="806" customWidth="1"/>
    <col min="3083" max="3083" width="11.7109375" style="806" customWidth="1"/>
    <col min="3084" max="3328" width="8" style="806"/>
    <col min="3329" max="3329" width="5.85546875" style="806" customWidth="1"/>
    <col min="3330" max="3330" width="27.7109375" style="806" customWidth="1"/>
    <col min="3331" max="3332" width="14.5703125" style="806" customWidth="1"/>
    <col min="3333" max="3333" width="13.5703125" style="806" customWidth="1"/>
    <col min="3334" max="3334" width="12.85546875" style="806" customWidth="1"/>
    <col min="3335" max="3335" width="12.140625" style="806" customWidth="1"/>
    <col min="3336" max="3336" width="13.140625" style="806" customWidth="1"/>
    <col min="3337" max="3337" width="12.28515625" style="806" customWidth="1"/>
    <col min="3338" max="3338" width="15.7109375" style="806" customWidth="1"/>
    <col min="3339" max="3339" width="11.7109375" style="806" customWidth="1"/>
    <col min="3340" max="3584" width="8" style="806"/>
    <col min="3585" max="3585" width="5.85546875" style="806" customWidth="1"/>
    <col min="3586" max="3586" width="27.7109375" style="806" customWidth="1"/>
    <col min="3587" max="3588" width="14.5703125" style="806" customWidth="1"/>
    <col min="3589" max="3589" width="13.5703125" style="806" customWidth="1"/>
    <col min="3590" max="3590" width="12.85546875" style="806" customWidth="1"/>
    <col min="3591" max="3591" width="12.140625" style="806" customWidth="1"/>
    <col min="3592" max="3592" width="13.140625" style="806" customWidth="1"/>
    <col min="3593" max="3593" width="12.28515625" style="806" customWidth="1"/>
    <col min="3594" max="3594" width="15.7109375" style="806" customWidth="1"/>
    <col min="3595" max="3595" width="11.7109375" style="806" customWidth="1"/>
    <col min="3596" max="3840" width="8" style="806"/>
    <col min="3841" max="3841" width="5.85546875" style="806" customWidth="1"/>
    <col min="3842" max="3842" width="27.7109375" style="806" customWidth="1"/>
    <col min="3843" max="3844" width="14.5703125" style="806" customWidth="1"/>
    <col min="3845" max="3845" width="13.5703125" style="806" customWidth="1"/>
    <col min="3846" max="3846" width="12.85546875" style="806" customWidth="1"/>
    <col min="3847" max="3847" width="12.140625" style="806" customWidth="1"/>
    <col min="3848" max="3848" width="13.140625" style="806" customWidth="1"/>
    <col min="3849" max="3849" width="12.28515625" style="806" customWidth="1"/>
    <col min="3850" max="3850" width="15.7109375" style="806" customWidth="1"/>
    <col min="3851" max="3851" width="11.7109375" style="806" customWidth="1"/>
    <col min="3852" max="4096" width="8" style="806"/>
    <col min="4097" max="4097" width="5.85546875" style="806" customWidth="1"/>
    <col min="4098" max="4098" width="27.7109375" style="806" customWidth="1"/>
    <col min="4099" max="4100" width="14.5703125" style="806" customWidth="1"/>
    <col min="4101" max="4101" width="13.5703125" style="806" customWidth="1"/>
    <col min="4102" max="4102" width="12.85546875" style="806" customWidth="1"/>
    <col min="4103" max="4103" width="12.140625" style="806" customWidth="1"/>
    <col min="4104" max="4104" width="13.140625" style="806" customWidth="1"/>
    <col min="4105" max="4105" width="12.28515625" style="806" customWidth="1"/>
    <col min="4106" max="4106" width="15.7109375" style="806" customWidth="1"/>
    <col min="4107" max="4107" width="11.7109375" style="806" customWidth="1"/>
    <col min="4108" max="4352" width="8" style="806"/>
    <col min="4353" max="4353" width="5.85546875" style="806" customWidth="1"/>
    <col min="4354" max="4354" width="27.7109375" style="806" customWidth="1"/>
    <col min="4355" max="4356" width="14.5703125" style="806" customWidth="1"/>
    <col min="4357" max="4357" width="13.5703125" style="806" customWidth="1"/>
    <col min="4358" max="4358" width="12.85546875" style="806" customWidth="1"/>
    <col min="4359" max="4359" width="12.140625" style="806" customWidth="1"/>
    <col min="4360" max="4360" width="13.140625" style="806" customWidth="1"/>
    <col min="4361" max="4361" width="12.28515625" style="806" customWidth="1"/>
    <col min="4362" max="4362" width="15.7109375" style="806" customWidth="1"/>
    <col min="4363" max="4363" width="11.7109375" style="806" customWidth="1"/>
    <col min="4364" max="4608" width="8" style="806"/>
    <col min="4609" max="4609" width="5.85546875" style="806" customWidth="1"/>
    <col min="4610" max="4610" width="27.7109375" style="806" customWidth="1"/>
    <col min="4611" max="4612" width="14.5703125" style="806" customWidth="1"/>
    <col min="4613" max="4613" width="13.5703125" style="806" customWidth="1"/>
    <col min="4614" max="4614" width="12.85546875" style="806" customWidth="1"/>
    <col min="4615" max="4615" width="12.140625" style="806" customWidth="1"/>
    <col min="4616" max="4616" width="13.140625" style="806" customWidth="1"/>
    <col min="4617" max="4617" width="12.28515625" style="806" customWidth="1"/>
    <col min="4618" max="4618" width="15.7109375" style="806" customWidth="1"/>
    <col min="4619" max="4619" width="11.7109375" style="806" customWidth="1"/>
    <col min="4620" max="4864" width="8" style="806"/>
    <col min="4865" max="4865" width="5.85546875" style="806" customWidth="1"/>
    <col min="4866" max="4866" width="27.7109375" style="806" customWidth="1"/>
    <col min="4867" max="4868" width="14.5703125" style="806" customWidth="1"/>
    <col min="4869" max="4869" width="13.5703125" style="806" customWidth="1"/>
    <col min="4870" max="4870" width="12.85546875" style="806" customWidth="1"/>
    <col min="4871" max="4871" width="12.140625" style="806" customWidth="1"/>
    <col min="4872" max="4872" width="13.140625" style="806" customWidth="1"/>
    <col min="4873" max="4873" width="12.28515625" style="806" customWidth="1"/>
    <col min="4874" max="4874" width="15.7109375" style="806" customWidth="1"/>
    <col min="4875" max="4875" width="11.7109375" style="806" customWidth="1"/>
    <col min="4876" max="5120" width="8" style="806"/>
    <col min="5121" max="5121" width="5.85546875" style="806" customWidth="1"/>
    <col min="5122" max="5122" width="27.7109375" style="806" customWidth="1"/>
    <col min="5123" max="5124" width="14.5703125" style="806" customWidth="1"/>
    <col min="5125" max="5125" width="13.5703125" style="806" customWidth="1"/>
    <col min="5126" max="5126" width="12.85546875" style="806" customWidth="1"/>
    <col min="5127" max="5127" width="12.140625" style="806" customWidth="1"/>
    <col min="5128" max="5128" width="13.140625" style="806" customWidth="1"/>
    <col min="5129" max="5129" width="12.28515625" style="806" customWidth="1"/>
    <col min="5130" max="5130" width="15.7109375" style="806" customWidth="1"/>
    <col min="5131" max="5131" width="11.7109375" style="806" customWidth="1"/>
    <col min="5132" max="5376" width="8" style="806"/>
    <col min="5377" max="5377" width="5.85546875" style="806" customWidth="1"/>
    <col min="5378" max="5378" width="27.7109375" style="806" customWidth="1"/>
    <col min="5379" max="5380" width="14.5703125" style="806" customWidth="1"/>
    <col min="5381" max="5381" width="13.5703125" style="806" customWidth="1"/>
    <col min="5382" max="5382" width="12.85546875" style="806" customWidth="1"/>
    <col min="5383" max="5383" width="12.140625" style="806" customWidth="1"/>
    <col min="5384" max="5384" width="13.140625" style="806" customWidth="1"/>
    <col min="5385" max="5385" width="12.28515625" style="806" customWidth="1"/>
    <col min="5386" max="5386" width="15.7109375" style="806" customWidth="1"/>
    <col min="5387" max="5387" width="11.7109375" style="806" customWidth="1"/>
    <col min="5388" max="5632" width="8" style="806"/>
    <col min="5633" max="5633" width="5.85546875" style="806" customWidth="1"/>
    <col min="5634" max="5634" width="27.7109375" style="806" customWidth="1"/>
    <col min="5635" max="5636" width="14.5703125" style="806" customWidth="1"/>
    <col min="5637" max="5637" width="13.5703125" style="806" customWidth="1"/>
    <col min="5638" max="5638" width="12.85546875" style="806" customWidth="1"/>
    <col min="5639" max="5639" width="12.140625" style="806" customWidth="1"/>
    <col min="5640" max="5640" width="13.140625" style="806" customWidth="1"/>
    <col min="5641" max="5641" width="12.28515625" style="806" customWidth="1"/>
    <col min="5642" max="5642" width="15.7109375" style="806" customWidth="1"/>
    <col min="5643" max="5643" width="11.7109375" style="806" customWidth="1"/>
    <col min="5644" max="5888" width="8" style="806"/>
    <col min="5889" max="5889" width="5.85546875" style="806" customWidth="1"/>
    <col min="5890" max="5890" width="27.7109375" style="806" customWidth="1"/>
    <col min="5891" max="5892" width="14.5703125" style="806" customWidth="1"/>
    <col min="5893" max="5893" width="13.5703125" style="806" customWidth="1"/>
    <col min="5894" max="5894" width="12.85546875" style="806" customWidth="1"/>
    <col min="5895" max="5895" width="12.140625" style="806" customWidth="1"/>
    <col min="5896" max="5896" width="13.140625" style="806" customWidth="1"/>
    <col min="5897" max="5897" width="12.28515625" style="806" customWidth="1"/>
    <col min="5898" max="5898" width="15.7109375" style="806" customWidth="1"/>
    <col min="5899" max="5899" width="11.7109375" style="806" customWidth="1"/>
    <col min="5900" max="6144" width="8" style="806"/>
    <col min="6145" max="6145" width="5.85546875" style="806" customWidth="1"/>
    <col min="6146" max="6146" width="27.7109375" style="806" customWidth="1"/>
    <col min="6147" max="6148" width="14.5703125" style="806" customWidth="1"/>
    <col min="6149" max="6149" width="13.5703125" style="806" customWidth="1"/>
    <col min="6150" max="6150" width="12.85546875" style="806" customWidth="1"/>
    <col min="6151" max="6151" width="12.140625" style="806" customWidth="1"/>
    <col min="6152" max="6152" width="13.140625" style="806" customWidth="1"/>
    <col min="6153" max="6153" width="12.28515625" style="806" customWidth="1"/>
    <col min="6154" max="6154" width="15.7109375" style="806" customWidth="1"/>
    <col min="6155" max="6155" width="11.7109375" style="806" customWidth="1"/>
    <col min="6156" max="6400" width="8" style="806"/>
    <col min="6401" max="6401" width="5.85546875" style="806" customWidth="1"/>
    <col min="6402" max="6402" width="27.7109375" style="806" customWidth="1"/>
    <col min="6403" max="6404" width="14.5703125" style="806" customWidth="1"/>
    <col min="6405" max="6405" width="13.5703125" style="806" customWidth="1"/>
    <col min="6406" max="6406" width="12.85546875" style="806" customWidth="1"/>
    <col min="6407" max="6407" width="12.140625" style="806" customWidth="1"/>
    <col min="6408" max="6408" width="13.140625" style="806" customWidth="1"/>
    <col min="6409" max="6409" width="12.28515625" style="806" customWidth="1"/>
    <col min="6410" max="6410" width="15.7109375" style="806" customWidth="1"/>
    <col min="6411" max="6411" width="11.7109375" style="806" customWidth="1"/>
    <col min="6412" max="6656" width="8" style="806"/>
    <col min="6657" max="6657" width="5.85546875" style="806" customWidth="1"/>
    <col min="6658" max="6658" width="27.7109375" style="806" customWidth="1"/>
    <col min="6659" max="6660" width="14.5703125" style="806" customWidth="1"/>
    <col min="6661" max="6661" width="13.5703125" style="806" customWidth="1"/>
    <col min="6662" max="6662" width="12.85546875" style="806" customWidth="1"/>
    <col min="6663" max="6663" width="12.140625" style="806" customWidth="1"/>
    <col min="6664" max="6664" width="13.140625" style="806" customWidth="1"/>
    <col min="6665" max="6665" width="12.28515625" style="806" customWidth="1"/>
    <col min="6666" max="6666" width="15.7109375" style="806" customWidth="1"/>
    <col min="6667" max="6667" width="11.7109375" style="806" customWidth="1"/>
    <col min="6668" max="6912" width="8" style="806"/>
    <col min="6913" max="6913" width="5.85546875" style="806" customWidth="1"/>
    <col min="6914" max="6914" width="27.7109375" style="806" customWidth="1"/>
    <col min="6915" max="6916" width="14.5703125" style="806" customWidth="1"/>
    <col min="6917" max="6917" width="13.5703125" style="806" customWidth="1"/>
    <col min="6918" max="6918" width="12.85546875" style="806" customWidth="1"/>
    <col min="6919" max="6919" width="12.140625" style="806" customWidth="1"/>
    <col min="6920" max="6920" width="13.140625" style="806" customWidth="1"/>
    <col min="6921" max="6921" width="12.28515625" style="806" customWidth="1"/>
    <col min="6922" max="6922" width="15.7109375" style="806" customWidth="1"/>
    <col min="6923" max="6923" width="11.7109375" style="806" customWidth="1"/>
    <col min="6924" max="7168" width="8" style="806"/>
    <col min="7169" max="7169" width="5.85546875" style="806" customWidth="1"/>
    <col min="7170" max="7170" width="27.7109375" style="806" customWidth="1"/>
    <col min="7171" max="7172" width="14.5703125" style="806" customWidth="1"/>
    <col min="7173" max="7173" width="13.5703125" style="806" customWidth="1"/>
    <col min="7174" max="7174" width="12.85546875" style="806" customWidth="1"/>
    <col min="7175" max="7175" width="12.140625" style="806" customWidth="1"/>
    <col min="7176" max="7176" width="13.140625" style="806" customWidth="1"/>
    <col min="7177" max="7177" width="12.28515625" style="806" customWidth="1"/>
    <col min="7178" max="7178" width="15.7109375" style="806" customWidth="1"/>
    <col min="7179" max="7179" width="11.7109375" style="806" customWidth="1"/>
    <col min="7180" max="7424" width="8" style="806"/>
    <col min="7425" max="7425" width="5.85546875" style="806" customWidth="1"/>
    <col min="7426" max="7426" width="27.7109375" style="806" customWidth="1"/>
    <col min="7427" max="7428" width="14.5703125" style="806" customWidth="1"/>
    <col min="7429" max="7429" width="13.5703125" style="806" customWidth="1"/>
    <col min="7430" max="7430" width="12.85546875" style="806" customWidth="1"/>
    <col min="7431" max="7431" width="12.140625" style="806" customWidth="1"/>
    <col min="7432" max="7432" width="13.140625" style="806" customWidth="1"/>
    <col min="7433" max="7433" width="12.28515625" style="806" customWidth="1"/>
    <col min="7434" max="7434" width="15.7109375" style="806" customWidth="1"/>
    <col min="7435" max="7435" width="11.7109375" style="806" customWidth="1"/>
    <col min="7436" max="7680" width="8" style="806"/>
    <col min="7681" max="7681" width="5.85546875" style="806" customWidth="1"/>
    <col min="7682" max="7682" width="27.7109375" style="806" customWidth="1"/>
    <col min="7683" max="7684" width="14.5703125" style="806" customWidth="1"/>
    <col min="7685" max="7685" width="13.5703125" style="806" customWidth="1"/>
    <col min="7686" max="7686" width="12.85546875" style="806" customWidth="1"/>
    <col min="7687" max="7687" width="12.140625" style="806" customWidth="1"/>
    <col min="7688" max="7688" width="13.140625" style="806" customWidth="1"/>
    <col min="7689" max="7689" width="12.28515625" style="806" customWidth="1"/>
    <col min="7690" max="7690" width="15.7109375" style="806" customWidth="1"/>
    <col min="7691" max="7691" width="11.7109375" style="806" customWidth="1"/>
    <col min="7692" max="7936" width="8" style="806"/>
    <col min="7937" max="7937" width="5.85546875" style="806" customWidth="1"/>
    <col min="7938" max="7938" width="27.7109375" style="806" customWidth="1"/>
    <col min="7939" max="7940" width="14.5703125" style="806" customWidth="1"/>
    <col min="7941" max="7941" width="13.5703125" style="806" customWidth="1"/>
    <col min="7942" max="7942" width="12.85546875" style="806" customWidth="1"/>
    <col min="7943" max="7943" width="12.140625" style="806" customWidth="1"/>
    <col min="7944" max="7944" width="13.140625" style="806" customWidth="1"/>
    <col min="7945" max="7945" width="12.28515625" style="806" customWidth="1"/>
    <col min="7946" max="7946" width="15.7109375" style="806" customWidth="1"/>
    <col min="7947" max="7947" width="11.7109375" style="806" customWidth="1"/>
    <col min="7948" max="8192" width="8" style="806"/>
    <col min="8193" max="8193" width="5.85546875" style="806" customWidth="1"/>
    <col min="8194" max="8194" width="27.7109375" style="806" customWidth="1"/>
    <col min="8195" max="8196" width="14.5703125" style="806" customWidth="1"/>
    <col min="8197" max="8197" width="13.5703125" style="806" customWidth="1"/>
    <col min="8198" max="8198" width="12.85546875" style="806" customWidth="1"/>
    <col min="8199" max="8199" width="12.140625" style="806" customWidth="1"/>
    <col min="8200" max="8200" width="13.140625" style="806" customWidth="1"/>
    <col min="8201" max="8201" width="12.28515625" style="806" customWidth="1"/>
    <col min="8202" max="8202" width="15.7109375" style="806" customWidth="1"/>
    <col min="8203" max="8203" width="11.7109375" style="806" customWidth="1"/>
    <col min="8204" max="8448" width="8" style="806"/>
    <col min="8449" max="8449" width="5.85546875" style="806" customWidth="1"/>
    <col min="8450" max="8450" width="27.7109375" style="806" customWidth="1"/>
    <col min="8451" max="8452" width="14.5703125" style="806" customWidth="1"/>
    <col min="8453" max="8453" width="13.5703125" style="806" customWidth="1"/>
    <col min="8454" max="8454" width="12.85546875" style="806" customWidth="1"/>
    <col min="8455" max="8455" width="12.140625" style="806" customWidth="1"/>
    <col min="8456" max="8456" width="13.140625" style="806" customWidth="1"/>
    <col min="8457" max="8457" width="12.28515625" style="806" customWidth="1"/>
    <col min="8458" max="8458" width="15.7109375" style="806" customWidth="1"/>
    <col min="8459" max="8459" width="11.7109375" style="806" customWidth="1"/>
    <col min="8460" max="8704" width="8" style="806"/>
    <col min="8705" max="8705" width="5.85546875" style="806" customWidth="1"/>
    <col min="8706" max="8706" width="27.7109375" style="806" customWidth="1"/>
    <col min="8707" max="8708" width="14.5703125" style="806" customWidth="1"/>
    <col min="8709" max="8709" width="13.5703125" style="806" customWidth="1"/>
    <col min="8710" max="8710" width="12.85546875" style="806" customWidth="1"/>
    <col min="8711" max="8711" width="12.140625" style="806" customWidth="1"/>
    <col min="8712" max="8712" width="13.140625" style="806" customWidth="1"/>
    <col min="8713" max="8713" width="12.28515625" style="806" customWidth="1"/>
    <col min="8714" max="8714" width="15.7109375" style="806" customWidth="1"/>
    <col min="8715" max="8715" width="11.7109375" style="806" customWidth="1"/>
    <col min="8716" max="8960" width="8" style="806"/>
    <col min="8961" max="8961" width="5.85546875" style="806" customWidth="1"/>
    <col min="8962" max="8962" width="27.7109375" style="806" customWidth="1"/>
    <col min="8963" max="8964" width="14.5703125" style="806" customWidth="1"/>
    <col min="8965" max="8965" width="13.5703125" style="806" customWidth="1"/>
    <col min="8966" max="8966" width="12.85546875" style="806" customWidth="1"/>
    <col min="8967" max="8967" width="12.140625" style="806" customWidth="1"/>
    <col min="8968" max="8968" width="13.140625" style="806" customWidth="1"/>
    <col min="8969" max="8969" width="12.28515625" style="806" customWidth="1"/>
    <col min="8970" max="8970" width="15.7109375" style="806" customWidth="1"/>
    <col min="8971" max="8971" width="11.7109375" style="806" customWidth="1"/>
    <col min="8972" max="9216" width="8" style="806"/>
    <col min="9217" max="9217" width="5.85546875" style="806" customWidth="1"/>
    <col min="9218" max="9218" width="27.7109375" style="806" customWidth="1"/>
    <col min="9219" max="9220" width="14.5703125" style="806" customWidth="1"/>
    <col min="9221" max="9221" width="13.5703125" style="806" customWidth="1"/>
    <col min="9222" max="9222" width="12.85546875" style="806" customWidth="1"/>
    <col min="9223" max="9223" width="12.140625" style="806" customWidth="1"/>
    <col min="9224" max="9224" width="13.140625" style="806" customWidth="1"/>
    <col min="9225" max="9225" width="12.28515625" style="806" customWidth="1"/>
    <col min="9226" max="9226" width="15.7109375" style="806" customWidth="1"/>
    <col min="9227" max="9227" width="11.7109375" style="806" customWidth="1"/>
    <col min="9228" max="9472" width="8" style="806"/>
    <col min="9473" max="9473" width="5.85546875" style="806" customWidth="1"/>
    <col min="9474" max="9474" width="27.7109375" style="806" customWidth="1"/>
    <col min="9475" max="9476" width="14.5703125" style="806" customWidth="1"/>
    <col min="9477" max="9477" width="13.5703125" style="806" customWidth="1"/>
    <col min="9478" max="9478" width="12.85546875" style="806" customWidth="1"/>
    <col min="9479" max="9479" width="12.140625" style="806" customWidth="1"/>
    <col min="9480" max="9480" width="13.140625" style="806" customWidth="1"/>
    <col min="9481" max="9481" width="12.28515625" style="806" customWidth="1"/>
    <col min="9482" max="9482" width="15.7109375" style="806" customWidth="1"/>
    <col min="9483" max="9483" width="11.7109375" style="806" customWidth="1"/>
    <col min="9484" max="9728" width="8" style="806"/>
    <col min="9729" max="9729" width="5.85546875" style="806" customWidth="1"/>
    <col min="9730" max="9730" width="27.7109375" style="806" customWidth="1"/>
    <col min="9731" max="9732" width="14.5703125" style="806" customWidth="1"/>
    <col min="9733" max="9733" width="13.5703125" style="806" customWidth="1"/>
    <col min="9734" max="9734" width="12.85546875" style="806" customWidth="1"/>
    <col min="9735" max="9735" width="12.140625" style="806" customWidth="1"/>
    <col min="9736" max="9736" width="13.140625" style="806" customWidth="1"/>
    <col min="9737" max="9737" width="12.28515625" style="806" customWidth="1"/>
    <col min="9738" max="9738" width="15.7109375" style="806" customWidth="1"/>
    <col min="9739" max="9739" width="11.7109375" style="806" customWidth="1"/>
    <col min="9740" max="9984" width="8" style="806"/>
    <col min="9985" max="9985" width="5.85546875" style="806" customWidth="1"/>
    <col min="9986" max="9986" width="27.7109375" style="806" customWidth="1"/>
    <col min="9987" max="9988" width="14.5703125" style="806" customWidth="1"/>
    <col min="9989" max="9989" width="13.5703125" style="806" customWidth="1"/>
    <col min="9990" max="9990" width="12.85546875" style="806" customWidth="1"/>
    <col min="9991" max="9991" width="12.140625" style="806" customWidth="1"/>
    <col min="9992" max="9992" width="13.140625" style="806" customWidth="1"/>
    <col min="9993" max="9993" width="12.28515625" style="806" customWidth="1"/>
    <col min="9994" max="9994" width="15.7109375" style="806" customWidth="1"/>
    <col min="9995" max="9995" width="11.7109375" style="806" customWidth="1"/>
    <col min="9996" max="10240" width="8" style="806"/>
    <col min="10241" max="10241" width="5.85546875" style="806" customWidth="1"/>
    <col min="10242" max="10242" width="27.7109375" style="806" customWidth="1"/>
    <col min="10243" max="10244" width="14.5703125" style="806" customWidth="1"/>
    <col min="10245" max="10245" width="13.5703125" style="806" customWidth="1"/>
    <col min="10246" max="10246" width="12.85546875" style="806" customWidth="1"/>
    <col min="10247" max="10247" width="12.140625" style="806" customWidth="1"/>
    <col min="10248" max="10248" width="13.140625" style="806" customWidth="1"/>
    <col min="10249" max="10249" width="12.28515625" style="806" customWidth="1"/>
    <col min="10250" max="10250" width="15.7109375" style="806" customWidth="1"/>
    <col min="10251" max="10251" width="11.7109375" style="806" customWidth="1"/>
    <col min="10252" max="10496" width="8" style="806"/>
    <col min="10497" max="10497" width="5.85546875" style="806" customWidth="1"/>
    <col min="10498" max="10498" width="27.7109375" style="806" customWidth="1"/>
    <col min="10499" max="10500" width="14.5703125" style="806" customWidth="1"/>
    <col min="10501" max="10501" width="13.5703125" style="806" customWidth="1"/>
    <col min="10502" max="10502" width="12.85546875" style="806" customWidth="1"/>
    <col min="10503" max="10503" width="12.140625" style="806" customWidth="1"/>
    <col min="10504" max="10504" width="13.140625" style="806" customWidth="1"/>
    <col min="10505" max="10505" width="12.28515625" style="806" customWidth="1"/>
    <col min="10506" max="10506" width="15.7109375" style="806" customWidth="1"/>
    <col min="10507" max="10507" width="11.7109375" style="806" customWidth="1"/>
    <col min="10508" max="10752" width="8" style="806"/>
    <col min="10753" max="10753" width="5.85546875" style="806" customWidth="1"/>
    <col min="10754" max="10754" width="27.7109375" style="806" customWidth="1"/>
    <col min="10755" max="10756" width="14.5703125" style="806" customWidth="1"/>
    <col min="10757" max="10757" width="13.5703125" style="806" customWidth="1"/>
    <col min="10758" max="10758" width="12.85546875" style="806" customWidth="1"/>
    <col min="10759" max="10759" width="12.140625" style="806" customWidth="1"/>
    <col min="10760" max="10760" width="13.140625" style="806" customWidth="1"/>
    <col min="10761" max="10761" width="12.28515625" style="806" customWidth="1"/>
    <col min="10762" max="10762" width="15.7109375" style="806" customWidth="1"/>
    <col min="10763" max="10763" width="11.7109375" style="806" customWidth="1"/>
    <col min="10764" max="11008" width="8" style="806"/>
    <col min="11009" max="11009" width="5.85546875" style="806" customWidth="1"/>
    <col min="11010" max="11010" width="27.7109375" style="806" customWidth="1"/>
    <col min="11011" max="11012" width="14.5703125" style="806" customWidth="1"/>
    <col min="11013" max="11013" width="13.5703125" style="806" customWidth="1"/>
    <col min="11014" max="11014" width="12.85546875" style="806" customWidth="1"/>
    <col min="11015" max="11015" width="12.140625" style="806" customWidth="1"/>
    <col min="11016" max="11016" width="13.140625" style="806" customWidth="1"/>
    <col min="11017" max="11017" width="12.28515625" style="806" customWidth="1"/>
    <col min="11018" max="11018" width="15.7109375" style="806" customWidth="1"/>
    <col min="11019" max="11019" width="11.7109375" style="806" customWidth="1"/>
    <col min="11020" max="11264" width="8" style="806"/>
    <col min="11265" max="11265" width="5.85546875" style="806" customWidth="1"/>
    <col min="11266" max="11266" width="27.7109375" style="806" customWidth="1"/>
    <col min="11267" max="11268" width="14.5703125" style="806" customWidth="1"/>
    <col min="11269" max="11269" width="13.5703125" style="806" customWidth="1"/>
    <col min="11270" max="11270" width="12.85546875" style="806" customWidth="1"/>
    <col min="11271" max="11271" width="12.140625" style="806" customWidth="1"/>
    <col min="11272" max="11272" width="13.140625" style="806" customWidth="1"/>
    <col min="11273" max="11273" width="12.28515625" style="806" customWidth="1"/>
    <col min="11274" max="11274" width="15.7109375" style="806" customWidth="1"/>
    <col min="11275" max="11275" width="11.7109375" style="806" customWidth="1"/>
    <col min="11276" max="11520" width="8" style="806"/>
    <col min="11521" max="11521" width="5.85546875" style="806" customWidth="1"/>
    <col min="11522" max="11522" width="27.7109375" style="806" customWidth="1"/>
    <col min="11523" max="11524" width="14.5703125" style="806" customWidth="1"/>
    <col min="11525" max="11525" width="13.5703125" style="806" customWidth="1"/>
    <col min="11526" max="11526" width="12.85546875" style="806" customWidth="1"/>
    <col min="11527" max="11527" width="12.140625" style="806" customWidth="1"/>
    <col min="11528" max="11528" width="13.140625" style="806" customWidth="1"/>
    <col min="11529" max="11529" width="12.28515625" style="806" customWidth="1"/>
    <col min="11530" max="11530" width="15.7109375" style="806" customWidth="1"/>
    <col min="11531" max="11531" width="11.7109375" style="806" customWidth="1"/>
    <col min="11532" max="11776" width="8" style="806"/>
    <col min="11777" max="11777" width="5.85546875" style="806" customWidth="1"/>
    <col min="11778" max="11778" width="27.7109375" style="806" customWidth="1"/>
    <col min="11779" max="11780" width="14.5703125" style="806" customWidth="1"/>
    <col min="11781" max="11781" width="13.5703125" style="806" customWidth="1"/>
    <col min="11782" max="11782" width="12.85546875" style="806" customWidth="1"/>
    <col min="11783" max="11783" width="12.140625" style="806" customWidth="1"/>
    <col min="11784" max="11784" width="13.140625" style="806" customWidth="1"/>
    <col min="11785" max="11785" width="12.28515625" style="806" customWidth="1"/>
    <col min="11786" max="11786" width="15.7109375" style="806" customWidth="1"/>
    <col min="11787" max="11787" width="11.7109375" style="806" customWidth="1"/>
    <col min="11788" max="12032" width="8" style="806"/>
    <col min="12033" max="12033" width="5.85546875" style="806" customWidth="1"/>
    <col min="12034" max="12034" width="27.7109375" style="806" customWidth="1"/>
    <col min="12035" max="12036" width="14.5703125" style="806" customWidth="1"/>
    <col min="12037" max="12037" width="13.5703125" style="806" customWidth="1"/>
    <col min="12038" max="12038" width="12.85546875" style="806" customWidth="1"/>
    <col min="12039" max="12039" width="12.140625" style="806" customWidth="1"/>
    <col min="12040" max="12040" width="13.140625" style="806" customWidth="1"/>
    <col min="12041" max="12041" width="12.28515625" style="806" customWidth="1"/>
    <col min="12042" max="12042" width="15.7109375" style="806" customWidth="1"/>
    <col min="12043" max="12043" width="11.7109375" style="806" customWidth="1"/>
    <col min="12044" max="12288" width="8" style="806"/>
    <col min="12289" max="12289" width="5.85546875" style="806" customWidth="1"/>
    <col min="12290" max="12290" width="27.7109375" style="806" customWidth="1"/>
    <col min="12291" max="12292" width="14.5703125" style="806" customWidth="1"/>
    <col min="12293" max="12293" width="13.5703125" style="806" customWidth="1"/>
    <col min="12294" max="12294" width="12.85546875" style="806" customWidth="1"/>
    <col min="12295" max="12295" width="12.140625" style="806" customWidth="1"/>
    <col min="12296" max="12296" width="13.140625" style="806" customWidth="1"/>
    <col min="12297" max="12297" width="12.28515625" style="806" customWidth="1"/>
    <col min="12298" max="12298" width="15.7109375" style="806" customWidth="1"/>
    <col min="12299" max="12299" width="11.7109375" style="806" customWidth="1"/>
    <col min="12300" max="12544" width="8" style="806"/>
    <col min="12545" max="12545" width="5.85546875" style="806" customWidth="1"/>
    <col min="12546" max="12546" width="27.7109375" style="806" customWidth="1"/>
    <col min="12547" max="12548" width="14.5703125" style="806" customWidth="1"/>
    <col min="12549" max="12549" width="13.5703125" style="806" customWidth="1"/>
    <col min="12550" max="12550" width="12.85546875" style="806" customWidth="1"/>
    <col min="12551" max="12551" width="12.140625" style="806" customWidth="1"/>
    <col min="12552" max="12552" width="13.140625" style="806" customWidth="1"/>
    <col min="12553" max="12553" width="12.28515625" style="806" customWidth="1"/>
    <col min="12554" max="12554" width="15.7109375" style="806" customWidth="1"/>
    <col min="12555" max="12555" width="11.7109375" style="806" customWidth="1"/>
    <col min="12556" max="12800" width="8" style="806"/>
    <col min="12801" max="12801" width="5.85546875" style="806" customWidth="1"/>
    <col min="12802" max="12802" width="27.7109375" style="806" customWidth="1"/>
    <col min="12803" max="12804" width="14.5703125" style="806" customWidth="1"/>
    <col min="12805" max="12805" width="13.5703125" style="806" customWidth="1"/>
    <col min="12806" max="12806" width="12.85546875" style="806" customWidth="1"/>
    <col min="12807" max="12807" width="12.140625" style="806" customWidth="1"/>
    <col min="12808" max="12808" width="13.140625" style="806" customWidth="1"/>
    <col min="12809" max="12809" width="12.28515625" style="806" customWidth="1"/>
    <col min="12810" max="12810" width="15.7109375" style="806" customWidth="1"/>
    <col min="12811" max="12811" width="11.7109375" style="806" customWidth="1"/>
    <col min="12812" max="13056" width="8" style="806"/>
    <col min="13057" max="13057" width="5.85546875" style="806" customWidth="1"/>
    <col min="13058" max="13058" width="27.7109375" style="806" customWidth="1"/>
    <col min="13059" max="13060" width="14.5703125" style="806" customWidth="1"/>
    <col min="13061" max="13061" width="13.5703125" style="806" customWidth="1"/>
    <col min="13062" max="13062" width="12.85546875" style="806" customWidth="1"/>
    <col min="13063" max="13063" width="12.140625" style="806" customWidth="1"/>
    <col min="13064" max="13064" width="13.140625" style="806" customWidth="1"/>
    <col min="13065" max="13065" width="12.28515625" style="806" customWidth="1"/>
    <col min="13066" max="13066" width="15.7109375" style="806" customWidth="1"/>
    <col min="13067" max="13067" width="11.7109375" style="806" customWidth="1"/>
    <col min="13068" max="13312" width="8" style="806"/>
    <col min="13313" max="13313" width="5.85546875" style="806" customWidth="1"/>
    <col min="13314" max="13314" width="27.7109375" style="806" customWidth="1"/>
    <col min="13315" max="13316" width="14.5703125" style="806" customWidth="1"/>
    <col min="13317" max="13317" width="13.5703125" style="806" customWidth="1"/>
    <col min="13318" max="13318" width="12.85546875" style="806" customWidth="1"/>
    <col min="13319" max="13319" width="12.140625" style="806" customWidth="1"/>
    <col min="13320" max="13320" width="13.140625" style="806" customWidth="1"/>
    <col min="13321" max="13321" width="12.28515625" style="806" customWidth="1"/>
    <col min="13322" max="13322" width="15.7109375" style="806" customWidth="1"/>
    <col min="13323" max="13323" width="11.7109375" style="806" customWidth="1"/>
    <col min="13324" max="13568" width="8" style="806"/>
    <col min="13569" max="13569" width="5.85546875" style="806" customWidth="1"/>
    <col min="13570" max="13570" width="27.7109375" style="806" customWidth="1"/>
    <col min="13571" max="13572" width="14.5703125" style="806" customWidth="1"/>
    <col min="13573" max="13573" width="13.5703125" style="806" customWidth="1"/>
    <col min="13574" max="13574" width="12.85546875" style="806" customWidth="1"/>
    <col min="13575" max="13575" width="12.140625" style="806" customWidth="1"/>
    <col min="13576" max="13576" width="13.140625" style="806" customWidth="1"/>
    <col min="13577" max="13577" width="12.28515625" style="806" customWidth="1"/>
    <col min="13578" max="13578" width="15.7109375" style="806" customWidth="1"/>
    <col min="13579" max="13579" width="11.7109375" style="806" customWidth="1"/>
    <col min="13580" max="13824" width="8" style="806"/>
    <col min="13825" max="13825" width="5.85546875" style="806" customWidth="1"/>
    <col min="13826" max="13826" width="27.7109375" style="806" customWidth="1"/>
    <col min="13827" max="13828" width="14.5703125" style="806" customWidth="1"/>
    <col min="13829" max="13829" width="13.5703125" style="806" customWidth="1"/>
    <col min="13830" max="13830" width="12.85546875" style="806" customWidth="1"/>
    <col min="13831" max="13831" width="12.140625" style="806" customWidth="1"/>
    <col min="13832" max="13832" width="13.140625" style="806" customWidth="1"/>
    <col min="13833" max="13833" width="12.28515625" style="806" customWidth="1"/>
    <col min="13834" max="13834" width="15.7109375" style="806" customWidth="1"/>
    <col min="13835" max="13835" width="11.7109375" style="806" customWidth="1"/>
    <col min="13836" max="14080" width="8" style="806"/>
    <col min="14081" max="14081" width="5.85546875" style="806" customWidth="1"/>
    <col min="14082" max="14082" width="27.7109375" style="806" customWidth="1"/>
    <col min="14083" max="14084" width="14.5703125" style="806" customWidth="1"/>
    <col min="14085" max="14085" width="13.5703125" style="806" customWidth="1"/>
    <col min="14086" max="14086" width="12.85546875" style="806" customWidth="1"/>
    <col min="14087" max="14087" width="12.140625" style="806" customWidth="1"/>
    <col min="14088" max="14088" width="13.140625" style="806" customWidth="1"/>
    <col min="14089" max="14089" width="12.28515625" style="806" customWidth="1"/>
    <col min="14090" max="14090" width="15.7109375" style="806" customWidth="1"/>
    <col min="14091" max="14091" width="11.7109375" style="806" customWidth="1"/>
    <col min="14092" max="14336" width="8" style="806"/>
    <col min="14337" max="14337" width="5.85546875" style="806" customWidth="1"/>
    <col min="14338" max="14338" width="27.7109375" style="806" customWidth="1"/>
    <col min="14339" max="14340" width="14.5703125" style="806" customWidth="1"/>
    <col min="14341" max="14341" width="13.5703125" style="806" customWidth="1"/>
    <col min="14342" max="14342" width="12.85546875" style="806" customWidth="1"/>
    <col min="14343" max="14343" width="12.140625" style="806" customWidth="1"/>
    <col min="14344" max="14344" width="13.140625" style="806" customWidth="1"/>
    <col min="14345" max="14345" width="12.28515625" style="806" customWidth="1"/>
    <col min="14346" max="14346" width="15.7109375" style="806" customWidth="1"/>
    <col min="14347" max="14347" width="11.7109375" style="806" customWidth="1"/>
    <col min="14348" max="14592" width="8" style="806"/>
    <col min="14593" max="14593" width="5.85546875" style="806" customWidth="1"/>
    <col min="14594" max="14594" width="27.7109375" style="806" customWidth="1"/>
    <col min="14595" max="14596" width="14.5703125" style="806" customWidth="1"/>
    <col min="14597" max="14597" width="13.5703125" style="806" customWidth="1"/>
    <col min="14598" max="14598" width="12.85546875" style="806" customWidth="1"/>
    <col min="14599" max="14599" width="12.140625" style="806" customWidth="1"/>
    <col min="14600" max="14600" width="13.140625" style="806" customWidth="1"/>
    <col min="14601" max="14601" width="12.28515625" style="806" customWidth="1"/>
    <col min="14602" max="14602" width="15.7109375" style="806" customWidth="1"/>
    <col min="14603" max="14603" width="11.7109375" style="806" customWidth="1"/>
    <col min="14604" max="14848" width="8" style="806"/>
    <col min="14849" max="14849" width="5.85546875" style="806" customWidth="1"/>
    <col min="14850" max="14850" width="27.7109375" style="806" customWidth="1"/>
    <col min="14851" max="14852" width="14.5703125" style="806" customWidth="1"/>
    <col min="14853" max="14853" width="13.5703125" style="806" customWidth="1"/>
    <col min="14854" max="14854" width="12.85546875" style="806" customWidth="1"/>
    <col min="14855" max="14855" width="12.140625" style="806" customWidth="1"/>
    <col min="14856" max="14856" width="13.140625" style="806" customWidth="1"/>
    <col min="14857" max="14857" width="12.28515625" style="806" customWidth="1"/>
    <col min="14858" max="14858" width="15.7109375" style="806" customWidth="1"/>
    <col min="14859" max="14859" width="11.7109375" style="806" customWidth="1"/>
    <col min="14860" max="15104" width="8" style="806"/>
    <col min="15105" max="15105" width="5.85546875" style="806" customWidth="1"/>
    <col min="15106" max="15106" width="27.7109375" style="806" customWidth="1"/>
    <col min="15107" max="15108" width="14.5703125" style="806" customWidth="1"/>
    <col min="15109" max="15109" width="13.5703125" style="806" customWidth="1"/>
    <col min="15110" max="15110" width="12.85546875" style="806" customWidth="1"/>
    <col min="15111" max="15111" width="12.140625" style="806" customWidth="1"/>
    <col min="15112" max="15112" width="13.140625" style="806" customWidth="1"/>
    <col min="15113" max="15113" width="12.28515625" style="806" customWidth="1"/>
    <col min="15114" max="15114" width="15.7109375" style="806" customWidth="1"/>
    <col min="15115" max="15115" width="11.7109375" style="806" customWidth="1"/>
    <col min="15116" max="15360" width="8" style="806"/>
    <col min="15361" max="15361" width="5.85546875" style="806" customWidth="1"/>
    <col min="15362" max="15362" width="27.7109375" style="806" customWidth="1"/>
    <col min="15363" max="15364" width="14.5703125" style="806" customWidth="1"/>
    <col min="15365" max="15365" width="13.5703125" style="806" customWidth="1"/>
    <col min="15366" max="15366" width="12.85546875" style="806" customWidth="1"/>
    <col min="15367" max="15367" width="12.140625" style="806" customWidth="1"/>
    <col min="15368" max="15368" width="13.140625" style="806" customWidth="1"/>
    <col min="15369" max="15369" width="12.28515625" style="806" customWidth="1"/>
    <col min="15370" max="15370" width="15.7109375" style="806" customWidth="1"/>
    <col min="15371" max="15371" width="11.7109375" style="806" customWidth="1"/>
    <col min="15372" max="15616" width="8" style="806"/>
    <col min="15617" max="15617" width="5.85546875" style="806" customWidth="1"/>
    <col min="15618" max="15618" width="27.7109375" style="806" customWidth="1"/>
    <col min="15619" max="15620" width="14.5703125" style="806" customWidth="1"/>
    <col min="15621" max="15621" width="13.5703125" style="806" customWidth="1"/>
    <col min="15622" max="15622" width="12.85546875" style="806" customWidth="1"/>
    <col min="15623" max="15623" width="12.140625" style="806" customWidth="1"/>
    <col min="15624" max="15624" width="13.140625" style="806" customWidth="1"/>
    <col min="15625" max="15625" width="12.28515625" style="806" customWidth="1"/>
    <col min="15626" max="15626" width="15.7109375" style="806" customWidth="1"/>
    <col min="15627" max="15627" width="11.7109375" style="806" customWidth="1"/>
    <col min="15628" max="15872" width="8" style="806"/>
    <col min="15873" max="15873" width="5.85546875" style="806" customWidth="1"/>
    <col min="15874" max="15874" width="27.7109375" style="806" customWidth="1"/>
    <col min="15875" max="15876" width="14.5703125" style="806" customWidth="1"/>
    <col min="15877" max="15877" width="13.5703125" style="806" customWidth="1"/>
    <col min="15878" max="15878" width="12.85546875" style="806" customWidth="1"/>
    <col min="15879" max="15879" width="12.140625" style="806" customWidth="1"/>
    <col min="15880" max="15880" width="13.140625" style="806" customWidth="1"/>
    <col min="15881" max="15881" width="12.28515625" style="806" customWidth="1"/>
    <col min="15882" max="15882" width="15.7109375" style="806" customWidth="1"/>
    <col min="15883" max="15883" width="11.7109375" style="806" customWidth="1"/>
    <col min="15884" max="16128" width="8" style="806"/>
    <col min="16129" max="16129" width="5.85546875" style="806" customWidth="1"/>
    <col min="16130" max="16130" width="27.7109375" style="806" customWidth="1"/>
    <col min="16131" max="16132" width="14.5703125" style="806" customWidth="1"/>
    <col min="16133" max="16133" width="13.5703125" style="806" customWidth="1"/>
    <col min="16134" max="16134" width="12.85546875" style="806" customWidth="1"/>
    <col min="16135" max="16135" width="12.140625" style="806" customWidth="1"/>
    <col min="16136" max="16136" width="13.140625" style="806" customWidth="1"/>
    <col min="16137" max="16137" width="12.28515625" style="806" customWidth="1"/>
    <col min="16138" max="16138" width="15.7109375" style="806" customWidth="1"/>
    <col min="16139" max="16139" width="11.7109375" style="806" customWidth="1"/>
    <col min="16140" max="16384" width="8" style="806"/>
  </cols>
  <sheetData>
    <row r="1" spans="1:11" ht="14.25" thickBot="1" x14ac:dyDescent="0.25">
      <c r="A1" s="289"/>
      <c r="B1" s="290"/>
      <c r="C1" s="290"/>
      <c r="D1" s="290"/>
      <c r="E1" s="290"/>
      <c r="F1" s="1161"/>
      <c r="G1" s="1161"/>
      <c r="H1" s="1161"/>
      <c r="I1" s="290"/>
      <c r="J1" s="291" t="s">
        <v>410</v>
      </c>
      <c r="K1" s="643"/>
    </row>
    <row r="2" spans="1:11" s="294" customFormat="1" ht="26.25" customHeight="1" x14ac:dyDescent="0.2">
      <c r="A2" s="1162" t="s">
        <v>317</v>
      </c>
      <c r="B2" s="1164" t="s">
        <v>318</v>
      </c>
      <c r="C2" s="1164" t="s">
        <v>319</v>
      </c>
      <c r="D2" s="1164" t="s">
        <v>320</v>
      </c>
      <c r="E2" s="1164" t="s">
        <v>723</v>
      </c>
      <c r="F2" s="292" t="s">
        <v>321</v>
      </c>
      <c r="G2" s="293"/>
      <c r="H2" s="293"/>
      <c r="I2" s="293"/>
      <c r="J2" s="1158" t="s">
        <v>322</v>
      </c>
      <c r="K2" s="643"/>
    </row>
    <row r="3" spans="1:11" s="297" customFormat="1" ht="32.25" customHeight="1" thickBot="1" x14ac:dyDescent="0.25">
      <c r="A3" s="1163"/>
      <c r="B3" s="1165"/>
      <c r="C3" s="1165"/>
      <c r="D3" s="1166"/>
      <c r="E3" s="1166"/>
      <c r="F3" s="295" t="s">
        <v>675</v>
      </c>
      <c r="G3" s="296" t="s">
        <v>684</v>
      </c>
      <c r="H3" s="296" t="s">
        <v>799</v>
      </c>
      <c r="I3" s="574" t="s">
        <v>800</v>
      </c>
      <c r="J3" s="1159"/>
      <c r="K3" s="643"/>
    </row>
    <row r="4" spans="1:11" s="301" customFormat="1" ht="22.5" customHeight="1" thickBot="1" x14ac:dyDescent="0.25">
      <c r="A4" s="644" t="s">
        <v>368</v>
      </c>
      <c r="B4" s="298" t="s">
        <v>645</v>
      </c>
      <c r="C4" s="299" t="s">
        <v>370</v>
      </c>
      <c r="D4" s="299" t="s">
        <v>371</v>
      </c>
      <c r="E4" s="299" t="s">
        <v>372</v>
      </c>
      <c r="F4" s="299" t="s">
        <v>550</v>
      </c>
      <c r="G4" s="299" t="s">
        <v>551</v>
      </c>
      <c r="H4" s="299" t="s">
        <v>552</v>
      </c>
      <c r="I4" s="299" t="s">
        <v>553</v>
      </c>
      <c r="J4" s="300" t="s">
        <v>646</v>
      </c>
      <c r="K4" s="643"/>
    </row>
    <row r="5" spans="1:11" ht="33.75" customHeight="1" x14ac:dyDescent="0.2">
      <c r="A5" s="645" t="s">
        <v>180</v>
      </c>
      <c r="B5" s="646" t="s">
        <v>468</v>
      </c>
      <c r="C5" s="647"/>
      <c r="D5" s="903">
        <v>100000000</v>
      </c>
      <c r="E5" s="648"/>
      <c r="F5" s="648"/>
      <c r="G5" s="648"/>
      <c r="H5" s="648"/>
      <c r="I5" s="649"/>
      <c r="J5" s="650">
        <v>0</v>
      </c>
      <c r="K5" s="643"/>
    </row>
    <row r="6" spans="1:11" ht="39" customHeight="1" x14ac:dyDescent="0.2">
      <c r="A6" s="651" t="s">
        <v>183</v>
      </c>
      <c r="B6" s="652" t="s">
        <v>287</v>
      </c>
      <c r="C6" s="653">
        <v>2019</v>
      </c>
      <c r="D6" s="904">
        <v>100000000</v>
      </c>
      <c r="E6" s="658">
        <v>0</v>
      </c>
      <c r="F6" s="654">
        <v>0</v>
      </c>
      <c r="G6" s="654">
        <v>0</v>
      </c>
      <c r="H6" s="654">
        <v>0</v>
      </c>
      <c r="I6" s="655">
        <v>0</v>
      </c>
      <c r="J6" s="659">
        <f>SUM(F6:I6)</f>
        <v>0</v>
      </c>
      <c r="K6" s="643"/>
    </row>
    <row r="7" spans="1:11" ht="36" customHeight="1" x14ac:dyDescent="0.2">
      <c r="A7" s="651" t="s">
        <v>184</v>
      </c>
      <c r="B7" s="656" t="s">
        <v>469</v>
      </c>
      <c r="C7" s="657"/>
      <c r="D7" s="905">
        <f>SUM(D8:D22)</f>
        <v>159676519</v>
      </c>
      <c r="E7" s="905">
        <f t="shared" ref="E7:I7" si="0">SUM(E8:E22)</f>
        <v>16952500</v>
      </c>
      <c r="F7" s="905">
        <f t="shared" si="0"/>
        <v>26038434</v>
      </c>
      <c r="G7" s="905">
        <f t="shared" si="0"/>
        <v>24993747</v>
      </c>
      <c r="H7" s="905">
        <f t="shared" si="0"/>
        <v>20427556</v>
      </c>
      <c r="I7" s="905">
        <f t="shared" si="0"/>
        <v>60716282</v>
      </c>
      <c r="J7" s="659">
        <f>SUM(F7:I7)</f>
        <v>132176019</v>
      </c>
      <c r="K7" s="643"/>
    </row>
    <row r="8" spans="1:11" ht="75" x14ac:dyDescent="0.2">
      <c r="A8" s="651" t="s">
        <v>185</v>
      </c>
      <c r="B8" s="660" t="s">
        <v>288</v>
      </c>
      <c r="C8" s="661">
        <v>2016</v>
      </c>
      <c r="D8" s="658">
        <v>10694590</v>
      </c>
      <c r="E8" s="658">
        <v>4444000</v>
      </c>
      <c r="F8" s="654">
        <v>1806590</v>
      </c>
      <c r="G8" s="654">
        <v>0</v>
      </c>
      <c r="H8" s="654">
        <v>0</v>
      </c>
      <c r="I8" s="655">
        <v>0</v>
      </c>
      <c r="J8" s="659">
        <f t="shared" ref="J8:J22" si="1">SUM(F8:I8)</f>
        <v>1806590</v>
      </c>
      <c r="K8" s="643"/>
    </row>
    <row r="9" spans="1:11" ht="60" x14ac:dyDescent="0.2">
      <c r="A9" s="651" t="s">
        <v>186</v>
      </c>
      <c r="B9" s="660" t="s">
        <v>289</v>
      </c>
      <c r="C9" s="661">
        <v>2016</v>
      </c>
      <c r="D9" s="658">
        <v>10303000</v>
      </c>
      <c r="E9" s="658">
        <v>1840000</v>
      </c>
      <c r="F9" s="654">
        <v>1472000</v>
      </c>
      <c r="G9" s="654">
        <v>1472000</v>
      </c>
      <c r="H9" s="654">
        <v>1472000</v>
      </c>
      <c r="I9" s="655">
        <v>2943000</v>
      </c>
      <c r="J9" s="659">
        <f t="shared" si="1"/>
        <v>7359000</v>
      </c>
      <c r="K9" s="643"/>
    </row>
    <row r="10" spans="1:11" ht="45" x14ac:dyDescent="0.2">
      <c r="A10" s="651" t="s">
        <v>189</v>
      </c>
      <c r="B10" s="662" t="s">
        <v>290</v>
      </c>
      <c r="C10" s="661">
        <v>2016</v>
      </c>
      <c r="D10" s="658">
        <v>4434961</v>
      </c>
      <c r="E10" s="904">
        <v>887000</v>
      </c>
      <c r="F10" s="654">
        <v>887000</v>
      </c>
      <c r="G10" s="654">
        <v>443461</v>
      </c>
      <c r="H10" s="654">
        <v>0</v>
      </c>
      <c r="I10" s="655">
        <v>0</v>
      </c>
      <c r="J10" s="659">
        <f t="shared" si="1"/>
        <v>1330461</v>
      </c>
      <c r="K10" s="643"/>
    </row>
    <row r="11" spans="1:11" ht="49.5" customHeight="1" x14ac:dyDescent="0.2">
      <c r="A11" s="651" t="s">
        <v>190</v>
      </c>
      <c r="B11" s="662" t="s">
        <v>291</v>
      </c>
      <c r="C11" s="661">
        <v>2016</v>
      </c>
      <c r="D11" s="658">
        <v>5565039</v>
      </c>
      <c r="E11" s="904">
        <v>1113000</v>
      </c>
      <c r="F11" s="654">
        <v>1113000</v>
      </c>
      <c r="G11" s="654">
        <v>556539</v>
      </c>
      <c r="H11" s="654">
        <v>0</v>
      </c>
      <c r="I11" s="655">
        <v>0</v>
      </c>
      <c r="J11" s="659">
        <f t="shared" si="1"/>
        <v>1669539</v>
      </c>
      <c r="K11" s="643"/>
    </row>
    <row r="12" spans="1:11" ht="36" customHeight="1" x14ac:dyDescent="0.25">
      <c r="A12" s="651" t="s">
        <v>191</v>
      </c>
      <c r="B12" s="663" t="s">
        <v>682</v>
      </c>
      <c r="C12" s="664">
        <v>2017</v>
      </c>
      <c r="D12" s="658">
        <v>41101155</v>
      </c>
      <c r="E12" s="658">
        <v>4940000</v>
      </c>
      <c r="F12" s="654">
        <v>4940000</v>
      </c>
      <c r="G12" s="654">
        <v>4940000</v>
      </c>
      <c r="H12" s="654">
        <v>4940000</v>
      </c>
      <c r="I12" s="655">
        <v>21341155</v>
      </c>
      <c r="J12" s="659">
        <f t="shared" si="1"/>
        <v>36161155</v>
      </c>
      <c r="K12" s="643"/>
    </row>
    <row r="13" spans="1:11" ht="44.25" customHeight="1" x14ac:dyDescent="0.25">
      <c r="A13" s="651" t="s">
        <v>192</v>
      </c>
      <c r="B13" s="665" t="s">
        <v>683</v>
      </c>
      <c r="C13" s="666">
        <v>2017</v>
      </c>
      <c r="D13" s="658">
        <v>5500000</v>
      </c>
      <c r="E13" s="658">
        <v>1464000</v>
      </c>
      <c r="F13" s="654">
        <v>1464000</v>
      </c>
      <c r="G13" s="654">
        <v>1464000</v>
      </c>
      <c r="H13" s="654">
        <v>1108000</v>
      </c>
      <c r="I13" s="655">
        <v>0</v>
      </c>
      <c r="J13" s="659">
        <f t="shared" si="1"/>
        <v>4036000</v>
      </c>
      <c r="K13" s="643"/>
    </row>
    <row r="14" spans="1:11" ht="36.75" customHeight="1" x14ac:dyDescent="0.25">
      <c r="A14" s="651" t="s">
        <v>193</v>
      </c>
      <c r="B14" s="667" t="s">
        <v>695</v>
      </c>
      <c r="C14" s="664">
        <v>2018</v>
      </c>
      <c r="D14" s="658">
        <v>3201452</v>
      </c>
      <c r="E14" s="658">
        <v>492000</v>
      </c>
      <c r="F14" s="654">
        <v>984000</v>
      </c>
      <c r="G14" s="654">
        <v>984000</v>
      </c>
      <c r="H14" s="654">
        <v>741452</v>
      </c>
      <c r="I14" s="655">
        <v>0</v>
      </c>
      <c r="J14" s="659">
        <f t="shared" si="1"/>
        <v>2709452</v>
      </c>
      <c r="K14" s="643"/>
    </row>
    <row r="15" spans="1:11" ht="46.5" customHeight="1" x14ac:dyDescent="0.25">
      <c r="A15" s="651" t="s">
        <v>194</v>
      </c>
      <c r="B15" s="667" t="s">
        <v>696</v>
      </c>
      <c r="C15" s="664">
        <v>2018</v>
      </c>
      <c r="D15" s="668">
        <v>2981946</v>
      </c>
      <c r="E15" s="668">
        <v>621000</v>
      </c>
      <c r="F15" s="669">
        <v>1242000</v>
      </c>
      <c r="G15" s="669">
        <v>1118946</v>
      </c>
      <c r="H15" s="669">
        <v>0</v>
      </c>
      <c r="I15" s="670">
        <v>0</v>
      </c>
      <c r="J15" s="659">
        <f t="shared" si="1"/>
        <v>2360946</v>
      </c>
      <c r="K15" s="643"/>
    </row>
    <row r="16" spans="1:11" ht="33.75" customHeight="1" x14ac:dyDescent="0.25">
      <c r="A16" s="651" t="s">
        <v>195</v>
      </c>
      <c r="B16" s="667" t="s">
        <v>697</v>
      </c>
      <c r="C16" s="664">
        <v>2018</v>
      </c>
      <c r="D16" s="668">
        <v>4868742</v>
      </c>
      <c r="E16" s="668">
        <v>317500</v>
      </c>
      <c r="F16" s="669">
        <v>1270000</v>
      </c>
      <c r="G16" s="669">
        <v>1270000</v>
      </c>
      <c r="H16" s="669">
        <v>1270000</v>
      </c>
      <c r="I16" s="670">
        <v>741242</v>
      </c>
      <c r="J16" s="659">
        <f t="shared" si="1"/>
        <v>4551242</v>
      </c>
      <c r="K16" s="643"/>
    </row>
    <row r="17" spans="1:11" ht="48.75" customHeight="1" x14ac:dyDescent="0.25">
      <c r="A17" s="651" t="s">
        <v>196</v>
      </c>
      <c r="B17" s="667" t="s">
        <v>698</v>
      </c>
      <c r="C17" s="664">
        <v>2018</v>
      </c>
      <c r="D17" s="668">
        <v>9895526</v>
      </c>
      <c r="E17" s="668">
        <v>834000</v>
      </c>
      <c r="F17" s="669">
        <v>1668000</v>
      </c>
      <c r="G17" s="669">
        <v>1668000</v>
      </c>
      <c r="H17" s="669">
        <v>1668000</v>
      </c>
      <c r="I17" s="670">
        <v>4057526</v>
      </c>
      <c r="J17" s="659">
        <f t="shared" si="1"/>
        <v>9061526</v>
      </c>
      <c r="K17" s="643"/>
    </row>
    <row r="18" spans="1:11" ht="33.75" customHeight="1" x14ac:dyDescent="0.25">
      <c r="A18" s="651" t="s">
        <v>197</v>
      </c>
      <c r="B18" s="667" t="s">
        <v>699</v>
      </c>
      <c r="C18" s="664">
        <v>2018</v>
      </c>
      <c r="D18" s="671">
        <v>9042762</v>
      </c>
      <c r="E18" s="668">
        <v>0</v>
      </c>
      <c r="F18" s="669">
        <v>1834504</v>
      </c>
      <c r="G18" s="669">
        <v>1834504</v>
      </c>
      <c r="H18" s="669">
        <v>1834504</v>
      </c>
      <c r="I18" s="670">
        <v>3539250</v>
      </c>
      <c r="J18" s="659">
        <f t="shared" si="1"/>
        <v>9042762</v>
      </c>
      <c r="K18" s="643"/>
    </row>
    <row r="19" spans="1:11" ht="69" customHeight="1" x14ac:dyDescent="0.25">
      <c r="A19" s="651" t="s">
        <v>198</v>
      </c>
      <c r="B19" s="667" t="s">
        <v>700</v>
      </c>
      <c r="C19" s="664">
        <v>2018</v>
      </c>
      <c r="D19" s="668">
        <v>5020437</v>
      </c>
      <c r="E19" s="668">
        <v>0</v>
      </c>
      <c r="F19" s="669">
        <v>3171740</v>
      </c>
      <c r="G19" s="669">
        <v>1848697</v>
      </c>
      <c r="H19" s="669">
        <v>0</v>
      </c>
      <c r="I19" s="670">
        <v>0</v>
      </c>
      <c r="J19" s="659">
        <f t="shared" si="1"/>
        <v>5020437</v>
      </c>
      <c r="K19" s="643"/>
    </row>
    <row r="20" spans="1:11" ht="27" customHeight="1" x14ac:dyDescent="0.25">
      <c r="A20" s="651" t="s">
        <v>199</v>
      </c>
      <c r="B20" s="667" t="s">
        <v>701</v>
      </c>
      <c r="C20" s="664">
        <v>2018</v>
      </c>
      <c r="D20" s="668">
        <v>25000000</v>
      </c>
      <c r="E20" s="668">
        <v>0</v>
      </c>
      <c r="F20" s="669">
        <v>2777600</v>
      </c>
      <c r="G20" s="669">
        <v>2777600</v>
      </c>
      <c r="H20" s="669">
        <v>2777600</v>
      </c>
      <c r="I20" s="670">
        <v>16667200</v>
      </c>
      <c r="J20" s="659">
        <f t="shared" si="1"/>
        <v>25000000</v>
      </c>
      <c r="K20" s="643"/>
    </row>
    <row r="21" spans="1:11" ht="51.75" customHeight="1" x14ac:dyDescent="0.25">
      <c r="A21" s="651" t="s">
        <v>200</v>
      </c>
      <c r="B21" s="906" t="s">
        <v>801</v>
      </c>
      <c r="C21" s="664">
        <v>2019</v>
      </c>
      <c r="D21" s="668">
        <v>4066909</v>
      </c>
      <c r="E21" s="668">
        <v>0</v>
      </c>
      <c r="F21" s="669">
        <v>508000</v>
      </c>
      <c r="G21" s="669">
        <v>1016000</v>
      </c>
      <c r="H21" s="669">
        <v>1016000</v>
      </c>
      <c r="I21" s="670">
        <v>1526909</v>
      </c>
      <c r="J21" s="659">
        <f t="shared" si="1"/>
        <v>4066909</v>
      </c>
      <c r="K21" s="643"/>
    </row>
    <row r="22" spans="1:11" ht="45.75" customHeight="1" x14ac:dyDescent="0.25">
      <c r="A22" s="651" t="s">
        <v>201</v>
      </c>
      <c r="B22" s="906" t="s">
        <v>802</v>
      </c>
      <c r="C22" s="664">
        <v>2019</v>
      </c>
      <c r="D22" s="668">
        <v>18000000</v>
      </c>
      <c r="E22" s="668">
        <v>0</v>
      </c>
      <c r="F22" s="669">
        <v>900000</v>
      </c>
      <c r="G22" s="669">
        <v>3600000</v>
      </c>
      <c r="H22" s="669">
        <v>3600000</v>
      </c>
      <c r="I22" s="670">
        <v>9900000</v>
      </c>
      <c r="J22" s="659">
        <f t="shared" si="1"/>
        <v>18000000</v>
      </c>
      <c r="K22" s="643"/>
    </row>
    <row r="23" spans="1:11" ht="28.5" customHeight="1" x14ac:dyDescent="0.2">
      <c r="A23" s="672"/>
      <c r="B23" s="673" t="s">
        <v>374</v>
      </c>
      <c r="C23" s="304"/>
      <c r="D23" s="305"/>
      <c r="E23" s="305"/>
      <c r="F23" s="305"/>
      <c r="G23" s="907"/>
      <c r="H23" s="907"/>
      <c r="I23" s="908"/>
      <c r="J23" s="306"/>
      <c r="K23" s="643"/>
    </row>
    <row r="24" spans="1:11" ht="34.5" customHeight="1" x14ac:dyDescent="0.2">
      <c r="A24" s="672"/>
      <c r="B24" s="674"/>
      <c r="C24" s="573"/>
      <c r="D24" s="489"/>
      <c r="E24" s="489"/>
      <c r="F24" s="489"/>
      <c r="G24" s="909"/>
      <c r="H24" s="909"/>
      <c r="I24" s="908"/>
      <c r="J24" s="675"/>
      <c r="K24" s="643"/>
    </row>
    <row r="25" spans="1:11" ht="30.75" customHeight="1" x14ac:dyDescent="0.2">
      <c r="A25" s="672"/>
      <c r="B25" s="673" t="s">
        <v>292</v>
      </c>
      <c r="C25" s="304"/>
      <c r="D25" s="305">
        <f t="shared" ref="D25:F25" si="2">SUM(D26:D26)</f>
        <v>0</v>
      </c>
      <c r="E25" s="305">
        <f t="shared" si="2"/>
        <v>0</v>
      </c>
      <c r="F25" s="305">
        <f t="shared" si="2"/>
        <v>0</v>
      </c>
      <c r="G25" s="907"/>
      <c r="H25" s="907"/>
      <c r="I25" s="908"/>
      <c r="J25" s="306">
        <f>SUM(F25:I25)</f>
        <v>0</v>
      </c>
      <c r="K25" s="643"/>
    </row>
    <row r="26" spans="1:11" ht="21" customHeight="1" x14ac:dyDescent="0.2">
      <c r="A26" s="672"/>
      <c r="B26" s="676"/>
      <c r="C26" s="302"/>
      <c r="D26" s="162"/>
      <c r="E26" s="162"/>
      <c r="F26" s="162"/>
      <c r="G26" s="910"/>
      <c r="H26" s="910"/>
      <c r="I26" s="911"/>
      <c r="J26" s="303">
        <f>SUM(F26:I26)</f>
        <v>0</v>
      </c>
      <c r="K26" s="643"/>
    </row>
    <row r="27" spans="1:11" ht="21" customHeight="1" x14ac:dyDescent="0.2">
      <c r="A27" s="672"/>
      <c r="B27" s="677" t="s">
        <v>323</v>
      </c>
      <c r="C27" s="307"/>
      <c r="D27" s="308">
        <f t="shared" ref="D27:F27" si="3">SUM(D28:D28)</f>
        <v>0</v>
      </c>
      <c r="E27" s="308">
        <f t="shared" si="3"/>
        <v>0</v>
      </c>
      <c r="F27" s="308">
        <f t="shared" si="3"/>
        <v>0</v>
      </c>
      <c r="G27" s="912"/>
      <c r="H27" s="912"/>
      <c r="I27" s="913"/>
      <c r="J27" s="306">
        <f>SUM(F27:I27)</f>
        <v>0</v>
      </c>
      <c r="K27" s="643"/>
    </row>
    <row r="28" spans="1:11" ht="21" customHeight="1" thickBot="1" x14ac:dyDescent="0.25">
      <c r="A28" s="678"/>
      <c r="B28" s="679"/>
      <c r="C28" s="302"/>
      <c r="D28" s="162"/>
      <c r="E28" s="162"/>
      <c r="F28" s="162"/>
      <c r="G28" s="910"/>
      <c r="H28" s="910"/>
      <c r="I28" s="911"/>
      <c r="J28" s="303">
        <f>SUM(F28:I28)</f>
        <v>0</v>
      </c>
      <c r="K28" s="643"/>
    </row>
    <row r="29" spans="1:11" ht="25.5" customHeight="1" thickBot="1" x14ac:dyDescent="0.25">
      <c r="A29" s="680"/>
      <c r="B29" s="681" t="s">
        <v>960</v>
      </c>
      <c r="C29" s="309"/>
      <c r="D29" s="682">
        <f t="shared" ref="D29:J29" si="4">D5+D7+D23+D25+D27</f>
        <v>259676519</v>
      </c>
      <c r="E29" s="682">
        <f t="shared" si="4"/>
        <v>16952500</v>
      </c>
      <c r="F29" s="682">
        <f t="shared" si="4"/>
        <v>26038434</v>
      </c>
      <c r="G29" s="914">
        <f t="shared" si="4"/>
        <v>24993747</v>
      </c>
      <c r="H29" s="914">
        <f t="shared" si="4"/>
        <v>20427556</v>
      </c>
      <c r="I29" s="915">
        <f t="shared" si="4"/>
        <v>60716282</v>
      </c>
      <c r="J29" s="683">
        <f t="shared" si="4"/>
        <v>132176019</v>
      </c>
      <c r="K29" s="643"/>
    </row>
    <row r="30" spans="1:11" x14ac:dyDescent="0.2">
      <c r="H30" s="916"/>
      <c r="I30" s="916"/>
    </row>
    <row r="31" spans="1:11" ht="30.75" customHeight="1" x14ac:dyDescent="0.2">
      <c r="B31" s="1160" t="s">
        <v>803</v>
      </c>
      <c r="C31" s="1160"/>
      <c r="H31" s="916"/>
      <c r="I31" s="916"/>
    </row>
    <row r="32" spans="1:11" x14ac:dyDescent="0.2">
      <c r="B32" s="479"/>
      <c r="C32" s="480"/>
      <c r="D32" s="480"/>
      <c r="E32" s="480"/>
      <c r="F32" s="480"/>
      <c r="H32" s="917"/>
      <c r="I32" s="916"/>
    </row>
    <row r="33" spans="2:6" x14ac:dyDescent="0.2">
      <c r="B33" s="481"/>
      <c r="C33" s="481"/>
      <c r="D33" s="481"/>
      <c r="E33" s="482"/>
      <c r="F33" s="482"/>
    </row>
    <row r="34" spans="2:6" x14ac:dyDescent="0.2">
      <c r="B34" s="481"/>
      <c r="C34" s="483"/>
      <c r="D34" s="483"/>
      <c r="E34" s="483"/>
      <c r="F34" s="482"/>
    </row>
    <row r="35" spans="2:6" x14ac:dyDescent="0.2">
      <c r="B35" s="481"/>
      <c r="C35" s="483"/>
      <c r="D35" s="483"/>
      <c r="E35" s="483"/>
      <c r="F35" s="483"/>
    </row>
    <row r="36" spans="2:6" x14ac:dyDescent="0.2">
      <c r="B36" s="481"/>
      <c r="C36" s="483"/>
      <c r="D36" s="483"/>
      <c r="E36" s="483"/>
      <c r="F36" s="482"/>
    </row>
    <row r="37" spans="2:6" x14ac:dyDescent="0.2">
      <c r="B37" s="479"/>
    </row>
    <row r="38" spans="2:6" x14ac:dyDescent="0.2">
      <c r="B38" s="479"/>
    </row>
    <row r="39" spans="2:6" x14ac:dyDescent="0.2">
      <c r="B39" s="481"/>
    </row>
    <row r="40" spans="2:6" x14ac:dyDescent="0.2">
      <c r="B40" s="481"/>
    </row>
    <row r="41" spans="2:6" x14ac:dyDescent="0.2">
      <c r="B41" s="481"/>
    </row>
    <row r="42" spans="2:6" x14ac:dyDescent="0.2">
      <c r="B42" s="481"/>
    </row>
  </sheetData>
  <mergeCells count="8">
    <mergeCell ref="J2:J3"/>
    <mergeCell ref="B31:C31"/>
    <mergeCell ref="F1:H1"/>
    <mergeCell ref="A2:A3"/>
    <mergeCell ref="B2:B3"/>
    <mergeCell ref="C2:C3"/>
    <mergeCell ref="D2:D3"/>
    <mergeCell ref="E2:E3"/>
  </mergeCells>
  <printOptions horizontalCentered="1"/>
  <pageMargins left="0.78740157480314965" right="0.78740157480314965" top="1.39" bottom="0.98425196850393704" header="0.78740157480314965" footer="0.78740157480314965"/>
  <pageSetup paperSize="9" scale="61" orientation="portrait" verticalDpi="300" r:id="rId1"/>
  <headerFooter alignWithMargins="0">
    <oddHeader>&amp;C&amp;"Times New Roman CE,Félkövér"&amp;12
Többéves kihatással járó döntésekből származó kötelezettségek
célok szerint, évenkénti bontásban&amp;R&amp;"Times New Roman,Dőlt"&amp;11 1. számú tájékoztató tábla a 17/2020. (VII.13.))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19"/>
  <sheetViews>
    <sheetView view="pageLayout" zoomScaleNormal="100" workbookViewId="0">
      <selection activeCell="J1" sqref="J1:J19"/>
    </sheetView>
  </sheetViews>
  <sheetFormatPr defaultRowHeight="12.75" x14ac:dyDescent="0.2"/>
  <cols>
    <col min="2" max="2" width="14.5703125" customWidth="1"/>
    <col min="3" max="3" width="13.28515625" customWidth="1"/>
    <col min="4" max="4" width="12.85546875" customWidth="1"/>
    <col min="5" max="5" width="15.140625" customWidth="1"/>
    <col min="6" max="6" width="14.140625" customWidth="1"/>
    <col min="7" max="7" width="13.5703125" customWidth="1"/>
    <col min="8" max="8" width="19.140625" customWidth="1"/>
    <col min="9" max="9" width="14.42578125" customWidth="1"/>
    <col min="10" max="10" width="4.28515625" customWidth="1"/>
    <col min="258" max="258" width="14.5703125" customWidth="1"/>
    <col min="259" max="259" width="13.28515625" customWidth="1"/>
    <col min="260" max="260" width="12.85546875" customWidth="1"/>
    <col min="261" max="261" width="15.140625" customWidth="1"/>
    <col min="262" max="262" width="14.140625" customWidth="1"/>
    <col min="263" max="263" width="13.5703125" customWidth="1"/>
    <col min="264" max="264" width="19.140625" customWidth="1"/>
    <col min="265" max="265" width="14.42578125" customWidth="1"/>
    <col min="266" max="266" width="4.28515625" customWidth="1"/>
    <col min="514" max="514" width="14.5703125" customWidth="1"/>
    <col min="515" max="515" width="13.28515625" customWidth="1"/>
    <col min="516" max="516" width="12.85546875" customWidth="1"/>
    <col min="517" max="517" width="15.140625" customWidth="1"/>
    <col min="518" max="518" width="14.140625" customWidth="1"/>
    <col min="519" max="519" width="13.5703125" customWidth="1"/>
    <col min="520" max="520" width="19.140625" customWidth="1"/>
    <col min="521" max="521" width="14.42578125" customWidth="1"/>
    <col min="522" max="522" width="4.28515625" customWidth="1"/>
    <col min="770" max="770" width="14.5703125" customWidth="1"/>
    <col min="771" max="771" width="13.28515625" customWidth="1"/>
    <col min="772" max="772" width="12.85546875" customWidth="1"/>
    <col min="773" max="773" width="15.140625" customWidth="1"/>
    <col min="774" max="774" width="14.140625" customWidth="1"/>
    <col min="775" max="775" width="13.5703125" customWidth="1"/>
    <col min="776" max="776" width="19.140625" customWidth="1"/>
    <col min="777" max="777" width="14.42578125" customWidth="1"/>
    <col min="778" max="778" width="4.28515625" customWidth="1"/>
    <col min="1026" max="1026" width="14.5703125" customWidth="1"/>
    <col min="1027" max="1027" width="13.28515625" customWidth="1"/>
    <col min="1028" max="1028" width="12.85546875" customWidth="1"/>
    <col min="1029" max="1029" width="15.140625" customWidth="1"/>
    <col min="1030" max="1030" width="14.140625" customWidth="1"/>
    <col min="1031" max="1031" width="13.5703125" customWidth="1"/>
    <col min="1032" max="1032" width="19.140625" customWidth="1"/>
    <col min="1033" max="1033" width="14.42578125" customWidth="1"/>
    <col min="1034" max="1034" width="4.28515625" customWidth="1"/>
    <col min="1282" max="1282" width="14.5703125" customWidth="1"/>
    <col min="1283" max="1283" width="13.28515625" customWidth="1"/>
    <col min="1284" max="1284" width="12.85546875" customWidth="1"/>
    <col min="1285" max="1285" width="15.140625" customWidth="1"/>
    <col min="1286" max="1286" width="14.140625" customWidth="1"/>
    <col min="1287" max="1287" width="13.5703125" customWidth="1"/>
    <col min="1288" max="1288" width="19.140625" customWidth="1"/>
    <col min="1289" max="1289" width="14.42578125" customWidth="1"/>
    <col min="1290" max="1290" width="4.28515625" customWidth="1"/>
    <col min="1538" max="1538" width="14.5703125" customWidth="1"/>
    <col min="1539" max="1539" width="13.28515625" customWidth="1"/>
    <col min="1540" max="1540" width="12.85546875" customWidth="1"/>
    <col min="1541" max="1541" width="15.140625" customWidth="1"/>
    <col min="1542" max="1542" width="14.140625" customWidth="1"/>
    <col min="1543" max="1543" width="13.5703125" customWidth="1"/>
    <col min="1544" max="1544" width="19.140625" customWidth="1"/>
    <col min="1545" max="1545" width="14.42578125" customWidth="1"/>
    <col min="1546" max="1546" width="4.28515625" customWidth="1"/>
    <col min="1794" max="1794" width="14.5703125" customWidth="1"/>
    <col min="1795" max="1795" width="13.28515625" customWidth="1"/>
    <col min="1796" max="1796" width="12.85546875" customWidth="1"/>
    <col min="1797" max="1797" width="15.140625" customWidth="1"/>
    <col min="1798" max="1798" width="14.140625" customWidth="1"/>
    <col min="1799" max="1799" width="13.5703125" customWidth="1"/>
    <col min="1800" max="1800" width="19.140625" customWidth="1"/>
    <col min="1801" max="1801" width="14.42578125" customWidth="1"/>
    <col min="1802" max="1802" width="4.28515625" customWidth="1"/>
    <col min="2050" max="2050" width="14.5703125" customWidth="1"/>
    <col min="2051" max="2051" width="13.28515625" customWidth="1"/>
    <col min="2052" max="2052" width="12.85546875" customWidth="1"/>
    <col min="2053" max="2053" width="15.140625" customWidth="1"/>
    <col min="2054" max="2054" width="14.140625" customWidth="1"/>
    <col min="2055" max="2055" width="13.5703125" customWidth="1"/>
    <col min="2056" max="2056" width="19.140625" customWidth="1"/>
    <col min="2057" max="2057" width="14.42578125" customWidth="1"/>
    <col min="2058" max="2058" width="4.28515625" customWidth="1"/>
    <col min="2306" max="2306" width="14.5703125" customWidth="1"/>
    <col min="2307" max="2307" width="13.28515625" customWidth="1"/>
    <col min="2308" max="2308" width="12.85546875" customWidth="1"/>
    <col min="2309" max="2309" width="15.140625" customWidth="1"/>
    <col min="2310" max="2310" width="14.140625" customWidth="1"/>
    <col min="2311" max="2311" width="13.5703125" customWidth="1"/>
    <col min="2312" max="2312" width="19.140625" customWidth="1"/>
    <col min="2313" max="2313" width="14.42578125" customWidth="1"/>
    <col min="2314" max="2314" width="4.28515625" customWidth="1"/>
    <col min="2562" max="2562" width="14.5703125" customWidth="1"/>
    <col min="2563" max="2563" width="13.28515625" customWidth="1"/>
    <col min="2564" max="2564" width="12.85546875" customWidth="1"/>
    <col min="2565" max="2565" width="15.140625" customWidth="1"/>
    <col min="2566" max="2566" width="14.140625" customWidth="1"/>
    <col min="2567" max="2567" width="13.5703125" customWidth="1"/>
    <col min="2568" max="2568" width="19.140625" customWidth="1"/>
    <col min="2569" max="2569" width="14.42578125" customWidth="1"/>
    <col min="2570" max="2570" width="4.28515625" customWidth="1"/>
    <col min="2818" max="2818" width="14.5703125" customWidth="1"/>
    <col min="2819" max="2819" width="13.28515625" customWidth="1"/>
    <col min="2820" max="2820" width="12.85546875" customWidth="1"/>
    <col min="2821" max="2821" width="15.140625" customWidth="1"/>
    <col min="2822" max="2822" width="14.140625" customWidth="1"/>
    <col min="2823" max="2823" width="13.5703125" customWidth="1"/>
    <col min="2824" max="2824" width="19.140625" customWidth="1"/>
    <col min="2825" max="2825" width="14.42578125" customWidth="1"/>
    <col min="2826" max="2826" width="4.28515625" customWidth="1"/>
    <col min="3074" max="3074" width="14.5703125" customWidth="1"/>
    <col min="3075" max="3075" width="13.28515625" customWidth="1"/>
    <col min="3076" max="3076" width="12.85546875" customWidth="1"/>
    <col min="3077" max="3077" width="15.140625" customWidth="1"/>
    <col min="3078" max="3078" width="14.140625" customWidth="1"/>
    <col min="3079" max="3079" width="13.5703125" customWidth="1"/>
    <col min="3080" max="3080" width="19.140625" customWidth="1"/>
    <col min="3081" max="3081" width="14.42578125" customWidth="1"/>
    <col min="3082" max="3082" width="4.28515625" customWidth="1"/>
    <col min="3330" max="3330" width="14.5703125" customWidth="1"/>
    <col min="3331" max="3331" width="13.28515625" customWidth="1"/>
    <col min="3332" max="3332" width="12.85546875" customWidth="1"/>
    <col min="3333" max="3333" width="15.140625" customWidth="1"/>
    <col min="3334" max="3334" width="14.140625" customWidth="1"/>
    <col min="3335" max="3335" width="13.5703125" customWidth="1"/>
    <col min="3336" max="3336" width="19.140625" customWidth="1"/>
    <col min="3337" max="3337" width="14.42578125" customWidth="1"/>
    <col min="3338" max="3338" width="4.28515625" customWidth="1"/>
    <col min="3586" max="3586" width="14.5703125" customWidth="1"/>
    <col min="3587" max="3587" width="13.28515625" customWidth="1"/>
    <col min="3588" max="3588" width="12.85546875" customWidth="1"/>
    <col min="3589" max="3589" width="15.140625" customWidth="1"/>
    <col min="3590" max="3590" width="14.140625" customWidth="1"/>
    <col min="3591" max="3591" width="13.5703125" customWidth="1"/>
    <col min="3592" max="3592" width="19.140625" customWidth="1"/>
    <col min="3593" max="3593" width="14.42578125" customWidth="1"/>
    <col min="3594" max="3594" width="4.28515625" customWidth="1"/>
    <col min="3842" max="3842" width="14.5703125" customWidth="1"/>
    <col min="3843" max="3843" width="13.28515625" customWidth="1"/>
    <col min="3844" max="3844" width="12.85546875" customWidth="1"/>
    <col min="3845" max="3845" width="15.140625" customWidth="1"/>
    <col min="3846" max="3846" width="14.140625" customWidth="1"/>
    <col min="3847" max="3847" width="13.5703125" customWidth="1"/>
    <col min="3848" max="3848" width="19.140625" customWidth="1"/>
    <col min="3849" max="3849" width="14.42578125" customWidth="1"/>
    <col min="3850" max="3850" width="4.28515625" customWidth="1"/>
    <col min="4098" max="4098" width="14.5703125" customWidth="1"/>
    <col min="4099" max="4099" width="13.28515625" customWidth="1"/>
    <col min="4100" max="4100" width="12.85546875" customWidth="1"/>
    <col min="4101" max="4101" width="15.140625" customWidth="1"/>
    <col min="4102" max="4102" width="14.140625" customWidth="1"/>
    <col min="4103" max="4103" width="13.5703125" customWidth="1"/>
    <col min="4104" max="4104" width="19.140625" customWidth="1"/>
    <col min="4105" max="4105" width="14.42578125" customWidth="1"/>
    <col min="4106" max="4106" width="4.28515625" customWidth="1"/>
    <col min="4354" max="4354" width="14.5703125" customWidth="1"/>
    <col min="4355" max="4355" width="13.28515625" customWidth="1"/>
    <col min="4356" max="4356" width="12.85546875" customWidth="1"/>
    <col min="4357" max="4357" width="15.140625" customWidth="1"/>
    <col min="4358" max="4358" width="14.140625" customWidth="1"/>
    <col min="4359" max="4359" width="13.5703125" customWidth="1"/>
    <col min="4360" max="4360" width="19.140625" customWidth="1"/>
    <col min="4361" max="4361" width="14.42578125" customWidth="1"/>
    <col min="4362" max="4362" width="4.28515625" customWidth="1"/>
    <col min="4610" max="4610" width="14.5703125" customWidth="1"/>
    <col min="4611" max="4611" width="13.28515625" customWidth="1"/>
    <col min="4612" max="4612" width="12.85546875" customWidth="1"/>
    <col min="4613" max="4613" width="15.140625" customWidth="1"/>
    <col min="4614" max="4614" width="14.140625" customWidth="1"/>
    <col min="4615" max="4615" width="13.5703125" customWidth="1"/>
    <col min="4616" max="4616" width="19.140625" customWidth="1"/>
    <col min="4617" max="4617" width="14.42578125" customWidth="1"/>
    <col min="4618" max="4618" width="4.28515625" customWidth="1"/>
    <col min="4866" max="4866" width="14.5703125" customWidth="1"/>
    <col min="4867" max="4867" width="13.28515625" customWidth="1"/>
    <col min="4868" max="4868" width="12.85546875" customWidth="1"/>
    <col min="4869" max="4869" width="15.140625" customWidth="1"/>
    <col min="4870" max="4870" width="14.140625" customWidth="1"/>
    <col min="4871" max="4871" width="13.5703125" customWidth="1"/>
    <col min="4872" max="4872" width="19.140625" customWidth="1"/>
    <col min="4873" max="4873" width="14.42578125" customWidth="1"/>
    <col min="4874" max="4874" width="4.28515625" customWidth="1"/>
    <col min="5122" max="5122" width="14.5703125" customWidth="1"/>
    <col min="5123" max="5123" width="13.28515625" customWidth="1"/>
    <col min="5124" max="5124" width="12.85546875" customWidth="1"/>
    <col min="5125" max="5125" width="15.140625" customWidth="1"/>
    <col min="5126" max="5126" width="14.140625" customWidth="1"/>
    <col min="5127" max="5127" width="13.5703125" customWidth="1"/>
    <col min="5128" max="5128" width="19.140625" customWidth="1"/>
    <col min="5129" max="5129" width="14.42578125" customWidth="1"/>
    <col min="5130" max="5130" width="4.28515625" customWidth="1"/>
    <col min="5378" max="5378" width="14.5703125" customWidth="1"/>
    <col min="5379" max="5379" width="13.28515625" customWidth="1"/>
    <col min="5380" max="5380" width="12.85546875" customWidth="1"/>
    <col min="5381" max="5381" width="15.140625" customWidth="1"/>
    <col min="5382" max="5382" width="14.140625" customWidth="1"/>
    <col min="5383" max="5383" width="13.5703125" customWidth="1"/>
    <col min="5384" max="5384" width="19.140625" customWidth="1"/>
    <col min="5385" max="5385" width="14.42578125" customWidth="1"/>
    <col min="5386" max="5386" width="4.28515625" customWidth="1"/>
    <col min="5634" max="5634" width="14.5703125" customWidth="1"/>
    <col min="5635" max="5635" width="13.28515625" customWidth="1"/>
    <col min="5636" max="5636" width="12.85546875" customWidth="1"/>
    <col min="5637" max="5637" width="15.140625" customWidth="1"/>
    <col min="5638" max="5638" width="14.140625" customWidth="1"/>
    <col min="5639" max="5639" width="13.5703125" customWidth="1"/>
    <col min="5640" max="5640" width="19.140625" customWidth="1"/>
    <col min="5641" max="5641" width="14.42578125" customWidth="1"/>
    <col min="5642" max="5642" width="4.28515625" customWidth="1"/>
    <col min="5890" max="5890" width="14.5703125" customWidth="1"/>
    <col min="5891" max="5891" width="13.28515625" customWidth="1"/>
    <col min="5892" max="5892" width="12.85546875" customWidth="1"/>
    <col min="5893" max="5893" width="15.140625" customWidth="1"/>
    <col min="5894" max="5894" width="14.140625" customWidth="1"/>
    <col min="5895" max="5895" width="13.5703125" customWidth="1"/>
    <col min="5896" max="5896" width="19.140625" customWidth="1"/>
    <col min="5897" max="5897" width="14.42578125" customWidth="1"/>
    <col min="5898" max="5898" width="4.28515625" customWidth="1"/>
    <col min="6146" max="6146" width="14.5703125" customWidth="1"/>
    <col min="6147" max="6147" width="13.28515625" customWidth="1"/>
    <col min="6148" max="6148" width="12.85546875" customWidth="1"/>
    <col min="6149" max="6149" width="15.140625" customWidth="1"/>
    <col min="6150" max="6150" width="14.140625" customWidth="1"/>
    <col min="6151" max="6151" width="13.5703125" customWidth="1"/>
    <col min="6152" max="6152" width="19.140625" customWidth="1"/>
    <col min="6153" max="6153" width="14.42578125" customWidth="1"/>
    <col min="6154" max="6154" width="4.28515625" customWidth="1"/>
    <col min="6402" max="6402" width="14.5703125" customWidth="1"/>
    <col min="6403" max="6403" width="13.28515625" customWidth="1"/>
    <col min="6404" max="6404" width="12.85546875" customWidth="1"/>
    <col min="6405" max="6405" width="15.140625" customWidth="1"/>
    <col min="6406" max="6406" width="14.140625" customWidth="1"/>
    <col min="6407" max="6407" width="13.5703125" customWidth="1"/>
    <col min="6408" max="6408" width="19.140625" customWidth="1"/>
    <col min="6409" max="6409" width="14.42578125" customWidth="1"/>
    <col min="6410" max="6410" width="4.28515625" customWidth="1"/>
    <col min="6658" max="6658" width="14.5703125" customWidth="1"/>
    <col min="6659" max="6659" width="13.28515625" customWidth="1"/>
    <col min="6660" max="6660" width="12.85546875" customWidth="1"/>
    <col min="6661" max="6661" width="15.140625" customWidth="1"/>
    <col min="6662" max="6662" width="14.140625" customWidth="1"/>
    <col min="6663" max="6663" width="13.5703125" customWidth="1"/>
    <col min="6664" max="6664" width="19.140625" customWidth="1"/>
    <col min="6665" max="6665" width="14.42578125" customWidth="1"/>
    <col min="6666" max="6666" width="4.28515625" customWidth="1"/>
    <col min="6914" max="6914" width="14.5703125" customWidth="1"/>
    <col min="6915" max="6915" width="13.28515625" customWidth="1"/>
    <col min="6916" max="6916" width="12.85546875" customWidth="1"/>
    <col min="6917" max="6917" width="15.140625" customWidth="1"/>
    <col min="6918" max="6918" width="14.140625" customWidth="1"/>
    <col min="6919" max="6919" width="13.5703125" customWidth="1"/>
    <col min="6920" max="6920" width="19.140625" customWidth="1"/>
    <col min="6921" max="6921" width="14.42578125" customWidth="1"/>
    <col min="6922" max="6922" width="4.28515625" customWidth="1"/>
    <col min="7170" max="7170" width="14.5703125" customWidth="1"/>
    <col min="7171" max="7171" width="13.28515625" customWidth="1"/>
    <col min="7172" max="7172" width="12.85546875" customWidth="1"/>
    <col min="7173" max="7173" width="15.140625" customWidth="1"/>
    <col min="7174" max="7174" width="14.140625" customWidth="1"/>
    <col min="7175" max="7175" width="13.5703125" customWidth="1"/>
    <col min="7176" max="7176" width="19.140625" customWidth="1"/>
    <col min="7177" max="7177" width="14.42578125" customWidth="1"/>
    <col min="7178" max="7178" width="4.28515625" customWidth="1"/>
    <col min="7426" max="7426" width="14.5703125" customWidth="1"/>
    <col min="7427" max="7427" width="13.28515625" customWidth="1"/>
    <col min="7428" max="7428" width="12.85546875" customWidth="1"/>
    <col min="7429" max="7429" width="15.140625" customWidth="1"/>
    <col min="7430" max="7430" width="14.140625" customWidth="1"/>
    <col min="7431" max="7431" width="13.5703125" customWidth="1"/>
    <col min="7432" max="7432" width="19.140625" customWidth="1"/>
    <col min="7433" max="7433" width="14.42578125" customWidth="1"/>
    <col min="7434" max="7434" width="4.28515625" customWidth="1"/>
    <col min="7682" max="7682" width="14.5703125" customWidth="1"/>
    <col min="7683" max="7683" width="13.28515625" customWidth="1"/>
    <col min="7684" max="7684" width="12.85546875" customWidth="1"/>
    <col min="7685" max="7685" width="15.140625" customWidth="1"/>
    <col min="7686" max="7686" width="14.140625" customWidth="1"/>
    <col min="7687" max="7687" width="13.5703125" customWidth="1"/>
    <col min="7688" max="7688" width="19.140625" customWidth="1"/>
    <col min="7689" max="7689" width="14.42578125" customWidth="1"/>
    <col min="7690" max="7690" width="4.28515625" customWidth="1"/>
    <col min="7938" max="7938" width="14.5703125" customWidth="1"/>
    <col min="7939" max="7939" width="13.28515625" customWidth="1"/>
    <col min="7940" max="7940" width="12.85546875" customWidth="1"/>
    <col min="7941" max="7941" width="15.140625" customWidth="1"/>
    <col min="7942" max="7942" width="14.140625" customWidth="1"/>
    <col min="7943" max="7943" width="13.5703125" customWidth="1"/>
    <col min="7944" max="7944" width="19.140625" customWidth="1"/>
    <col min="7945" max="7945" width="14.42578125" customWidth="1"/>
    <col min="7946" max="7946" width="4.28515625" customWidth="1"/>
    <col min="8194" max="8194" width="14.5703125" customWidth="1"/>
    <col min="8195" max="8195" width="13.28515625" customWidth="1"/>
    <col min="8196" max="8196" width="12.85546875" customWidth="1"/>
    <col min="8197" max="8197" width="15.140625" customWidth="1"/>
    <col min="8198" max="8198" width="14.140625" customWidth="1"/>
    <col min="8199" max="8199" width="13.5703125" customWidth="1"/>
    <col min="8200" max="8200" width="19.140625" customWidth="1"/>
    <col min="8201" max="8201" width="14.42578125" customWidth="1"/>
    <col min="8202" max="8202" width="4.28515625" customWidth="1"/>
    <col min="8450" max="8450" width="14.5703125" customWidth="1"/>
    <col min="8451" max="8451" width="13.28515625" customWidth="1"/>
    <col min="8452" max="8452" width="12.85546875" customWidth="1"/>
    <col min="8453" max="8453" width="15.140625" customWidth="1"/>
    <col min="8454" max="8454" width="14.140625" customWidth="1"/>
    <col min="8455" max="8455" width="13.5703125" customWidth="1"/>
    <col min="8456" max="8456" width="19.140625" customWidth="1"/>
    <col min="8457" max="8457" width="14.42578125" customWidth="1"/>
    <col min="8458" max="8458" width="4.28515625" customWidth="1"/>
    <col min="8706" max="8706" width="14.5703125" customWidth="1"/>
    <col min="8707" max="8707" width="13.28515625" customWidth="1"/>
    <col min="8708" max="8708" width="12.85546875" customWidth="1"/>
    <col min="8709" max="8709" width="15.140625" customWidth="1"/>
    <col min="8710" max="8710" width="14.140625" customWidth="1"/>
    <col min="8711" max="8711" width="13.5703125" customWidth="1"/>
    <col min="8712" max="8712" width="19.140625" customWidth="1"/>
    <col min="8713" max="8713" width="14.42578125" customWidth="1"/>
    <col min="8714" max="8714" width="4.28515625" customWidth="1"/>
    <col min="8962" max="8962" width="14.5703125" customWidth="1"/>
    <col min="8963" max="8963" width="13.28515625" customWidth="1"/>
    <col min="8964" max="8964" width="12.85546875" customWidth="1"/>
    <col min="8965" max="8965" width="15.140625" customWidth="1"/>
    <col min="8966" max="8966" width="14.140625" customWidth="1"/>
    <col min="8967" max="8967" width="13.5703125" customWidth="1"/>
    <col min="8968" max="8968" width="19.140625" customWidth="1"/>
    <col min="8969" max="8969" width="14.42578125" customWidth="1"/>
    <col min="8970" max="8970" width="4.28515625" customWidth="1"/>
    <col min="9218" max="9218" width="14.5703125" customWidth="1"/>
    <col min="9219" max="9219" width="13.28515625" customWidth="1"/>
    <col min="9220" max="9220" width="12.85546875" customWidth="1"/>
    <col min="9221" max="9221" width="15.140625" customWidth="1"/>
    <col min="9222" max="9222" width="14.140625" customWidth="1"/>
    <col min="9223" max="9223" width="13.5703125" customWidth="1"/>
    <col min="9224" max="9224" width="19.140625" customWidth="1"/>
    <col min="9225" max="9225" width="14.42578125" customWidth="1"/>
    <col min="9226" max="9226" width="4.28515625" customWidth="1"/>
    <col min="9474" max="9474" width="14.5703125" customWidth="1"/>
    <col min="9475" max="9475" width="13.28515625" customWidth="1"/>
    <col min="9476" max="9476" width="12.85546875" customWidth="1"/>
    <col min="9477" max="9477" width="15.140625" customWidth="1"/>
    <col min="9478" max="9478" width="14.140625" customWidth="1"/>
    <col min="9479" max="9479" width="13.5703125" customWidth="1"/>
    <col min="9480" max="9480" width="19.140625" customWidth="1"/>
    <col min="9481" max="9481" width="14.42578125" customWidth="1"/>
    <col min="9482" max="9482" width="4.28515625" customWidth="1"/>
    <col min="9730" max="9730" width="14.5703125" customWidth="1"/>
    <col min="9731" max="9731" width="13.28515625" customWidth="1"/>
    <col min="9732" max="9732" width="12.85546875" customWidth="1"/>
    <col min="9733" max="9733" width="15.140625" customWidth="1"/>
    <col min="9734" max="9734" width="14.140625" customWidth="1"/>
    <col min="9735" max="9735" width="13.5703125" customWidth="1"/>
    <col min="9736" max="9736" width="19.140625" customWidth="1"/>
    <col min="9737" max="9737" width="14.42578125" customWidth="1"/>
    <col min="9738" max="9738" width="4.28515625" customWidth="1"/>
    <col min="9986" max="9986" width="14.5703125" customWidth="1"/>
    <col min="9987" max="9987" width="13.28515625" customWidth="1"/>
    <col min="9988" max="9988" width="12.85546875" customWidth="1"/>
    <col min="9989" max="9989" width="15.140625" customWidth="1"/>
    <col min="9990" max="9990" width="14.140625" customWidth="1"/>
    <col min="9991" max="9991" width="13.5703125" customWidth="1"/>
    <col min="9992" max="9992" width="19.140625" customWidth="1"/>
    <col min="9993" max="9993" width="14.42578125" customWidth="1"/>
    <col min="9994" max="9994" width="4.28515625" customWidth="1"/>
    <col min="10242" max="10242" width="14.5703125" customWidth="1"/>
    <col min="10243" max="10243" width="13.28515625" customWidth="1"/>
    <col min="10244" max="10244" width="12.85546875" customWidth="1"/>
    <col min="10245" max="10245" width="15.140625" customWidth="1"/>
    <col min="10246" max="10246" width="14.140625" customWidth="1"/>
    <col min="10247" max="10247" width="13.5703125" customWidth="1"/>
    <col min="10248" max="10248" width="19.140625" customWidth="1"/>
    <col min="10249" max="10249" width="14.42578125" customWidth="1"/>
    <col min="10250" max="10250" width="4.28515625" customWidth="1"/>
    <col min="10498" max="10498" width="14.5703125" customWidth="1"/>
    <col min="10499" max="10499" width="13.28515625" customWidth="1"/>
    <col min="10500" max="10500" width="12.85546875" customWidth="1"/>
    <col min="10501" max="10501" width="15.140625" customWidth="1"/>
    <col min="10502" max="10502" width="14.140625" customWidth="1"/>
    <col min="10503" max="10503" width="13.5703125" customWidth="1"/>
    <col min="10504" max="10504" width="19.140625" customWidth="1"/>
    <col min="10505" max="10505" width="14.42578125" customWidth="1"/>
    <col min="10506" max="10506" width="4.28515625" customWidth="1"/>
    <col min="10754" max="10754" width="14.5703125" customWidth="1"/>
    <col min="10755" max="10755" width="13.28515625" customWidth="1"/>
    <col min="10756" max="10756" width="12.85546875" customWidth="1"/>
    <col min="10757" max="10757" width="15.140625" customWidth="1"/>
    <col min="10758" max="10758" width="14.140625" customWidth="1"/>
    <col min="10759" max="10759" width="13.5703125" customWidth="1"/>
    <col min="10760" max="10760" width="19.140625" customWidth="1"/>
    <col min="10761" max="10761" width="14.42578125" customWidth="1"/>
    <col min="10762" max="10762" width="4.28515625" customWidth="1"/>
    <col min="11010" max="11010" width="14.5703125" customWidth="1"/>
    <col min="11011" max="11011" width="13.28515625" customWidth="1"/>
    <col min="11012" max="11012" width="12.85546875" customWidth="1"/>
    <col min="11013" max="11013" width="15.140625" customWidth="1"/>
    <col min="11014" max="11014" width="14.140625" customWidth="1"/>
    <col min="11015" max="11015" width="13.5703125" customWidth="1"/>
    <col min="11016" max="11016" width="19.140625" customWidth="1"/>
    <col min="11017" max="11017" width="14.42578125" customWidth="1"/>
    <col min="11018" max="11018" width="4.28515625" customWidth="1"/>
    <col min="11266" max="11266" width="14.5703125" customWidth="1"/>
    <col min="11267" max="11267" width="13.28515625" customWidth="1"/>
    <col min="11268" max="11268" width="12.85546875" customWidth="1"/>
    <col min="11269" max="11269" width="15.140625" customWidth="1"/>
    <col min="11270" max="11270" width="14.140625" customWidth="1"/>
    <col min="11271" max="11271" width="13.5703125" customWidth="1"/>
    <col min="11272" max="11272" width="19.140625" customWidth="1"/>
    <col min="11273" max="11273" width="14.42578125" customWidth="1"/>
    <col min="11274" max="11274" width="4.28515625" customWidth="1"/>
    <col min="11522" max="11522" width="14.5703125" customWidth="1"/>
    <col min="11523" max="11523" width="13.28515625" customWidth="1"/>
    <col min="11524" max="11524" width="12.85546875" customWidth="1"/>
    <col min="11525" max="11525" width="15.140625" customWidth="1"/>
    <col min="11526" max="11526" width="14.140625" customWidth="1"/>
    <col min="11527" max="11527" width="13.5703125" customWidth="1"/>
    <col min="11528" max="11528" width="19.140625" customWidth="1"/>
    <col min="11529" max="11529" width="14.42578125" customWidth="1"/>
    <col min="11530" max="11530" width="4.28515625" customWidth="1"/>
    <col min="11778" max="11778" width="14.5703125" customWidth="1"/>
    <col min="11779" max="11779" width="13.28515625" customWidth="1"/>
    <col min="11780" max="11780" width="12.85546875" customWidth="1"/>
    <col min="11781" max="11781" width="15.140625" customWidth="1"/>
    <col min="11782" max="11782" width="14.140625" customWidth="1"/>
    <col min="11783" max="11783" width="13.5703125" customWidth="1"/>
    <col min="11784" max="11784" width="19.140625" customWidth="1"/>
    <col min="11785" max="11785" width="14.42578125" customWidth="1"/>
    <col min="11786" max="11786" width="4.28515625" customWidth="1"/>
    <col min="12034" max="12034" width="14.5703125" customWidth="1"/>
    <col min="12035" max="12035" width="13.28515625" customWidth="1"/>
    <col min="12036" max="12036" width="12.85546875" customWidth="1"/>
    <col min="12037" max="12037" width="15.140625" customWidth="1"/>
    <col min="12038" max="12038" width="14.140625" customWidth="1"/>
    <col min="12039" max="12039" width="13.5703125" customWidth="1"/>
    <col min="12040" max="12040" width="19.140625" customWidth="1"/>
    <col min="12041" max="12041" width="14.42578125" customWidth="1"/>
    <col min="12042" max="12042" width="4.28515625" customWidth="1"/>
    <col min="12290" max="12290" width="14.5703125" customWidth="1"/>
    <col min="12291" max="12291" width="13.28515625" customWidth="1"/>
    <col min="12292" max="12292" width="12.85546875" customWidth="1"/>
    <col min="12293" max="12293" width="15.140625" customWidth="1"/>
    <col min="12294" max="12294" width="14.140625" customWidth="1"/>
    <col min="12295" max="12295" width="13.5703125" customWidth="1"/>
    <col min="12296" max="12296" width="19.140625" customWidth="1"/>
    <col min="12297" max="12297" width="14.42578125" customWidth="1"/>
    <col min="12298" max="12298" width="4.28515625" customWidth="1"/>
    <col min="12546" max="12546" width="14.5703125" customWidth="1"/>
    <col min="12547" max="12547" width="13.28515625" customWidth="1"/>
    <col min="12548" max="12548" width="12.85546875" customWidth="1"/>
    <col min="12549" max="12549" width="15.140625" customWidth="1"/>
    <col min="12550" max="12550" width="14.140625" customWidth="1"/>
    <col min="12551" max="12551" width="13.5703125" customWidth="1"/>
    <col min="12552" max="12552" width="19.140625" customWidth="1"/>
    <col min="12553" max="12553" width="14.42578125" customWidth="1"/>
    <col min="12554" max="12554" width="4.28515625" customWidth="1"/>
    <col min="12802" max="12802" width="14.5703125" customWidth="1"/>
    <col min="12803" max="12803" width="13.28515625" customWidth="1"/>
    <col min="12804" max="12804" width="12.85546875" customWidth="1"/>
    <col min="12805" max="12805" width="15.140625" customWidth="1"/>
    <col min="12806" max="12806" width="14.140625" customWidth="1"/>
    <col min="12807" max="12807" width="13.5703125" customWidth="1"/>
    <col min="12808" max="12808" width="19.140625" customWidth="1"/>
    <col min="12809" max="12809" width="14.42578125" customWidth="1"/>
    <col min="12810" max="12810" width="4.28515625" customWidth="1"/>
    <col min="13058" max="13058" width="14.5703125" customWidth="1"/>
    <col min="13059" max="13059" width="13.28515625" customWidth="1"/>
    <col min="13060" max="13060" width="12.85546875" customWidth="1"/>
    <col min="13061" max="13061" width="15.140625" customWidth="1"/>
    <col min="13062" max="13062" width="14.140625" customWidth="1"/>
    <col min="13063" max="13063" width="13.5703125" customWidth="1"/>
    <col min="13064" max="13064" width="19.140625" customWidth="1"/>
    <col min="13065" max="13065" width="14.42578125" customWidth="1"/>
    <col min="13066" max="13066" width="4.28515625" customWidth="1"/>
    <col min="13314" max="13314" width="14.5703125" customWidth="1"/>
    <col min="13315" max="13315" width="13.28515625" customWidth="1"/>
    <col min="13316" max="13316" width="12.85546875" customWidth="1"/>
    <col min="13317" max="13317" width="15.140625" customWidth="1"/>
    <col min="13318" max="13318" width="14.140625" customWidth="1"/>
    <col min="13319" max="13319" width="13.5703125" customWidth="1"/>
    <col min="13320" max="13320" width="19.140625" customWidth="1"/>
    <col min="13321" max="13321" width="14.42578125" customWidth="1"/>
    <col min="13322" max="13322" width="4.28515625" customWidth="1"/>
    <col min="13570" max="13570" width="14.5703125" customWidth="1"/>
    <col min="13571" max="13571" width="13.28515625" customWidth="1"/>
    <col min="13572" max="13572" width="12.85546875" customWidth="1"/>
    <col min="13573" max="13573" width="15.140625" customWidth="1"/>
    <col min="13574" max="13574" width="14.140625" customWidth="1"/>
    <col min="13575" max="13575" width="13.5703125" customWidth="1"/>
    <col min="13576" max="13576" width="19.140625" customWidth="1"/>
    <col min="13577" max="13577" width="14.42578125" customWidth="1"/>
    <col min="13578" max="13578" width="4.28515625" customWidth="1"/>
    <col min="13826" max="13826" width="14.5703125" customWidth="1"/>
    <col min="13827" max="13827" width="13.28515625" customWidth="1"/>
    <col min="13828" max="13828" width="12.85546875" customWidth="1"/>
    <col min="13829" max="13829" width="15.140625" customWidth="1"/>
    <col min="13830" max="13830" width="14.140625" customWidth="1"/>
    <col min="13831" max="13831" width="13.5703125" customWidth="1"/>
    <col min="13832" max="13832" width="19.140625" customWidth="1"/>
    <col min="13833" max="13833" width="14.42578125" customWidth="1"/>
    <col min="13834" max="13834" width="4.28515625" customWidth="1"/>
    <col min="14082" max="14082" width="14.5703125" customWidth="1"/>
    <col min="14083" max="14083" width="13.28515625" customWidth="1"/>
    <col min="14084" max="14084" width="12.85546875" customWidth="1"/>
    <col min="14085" max="14085" width="15.140625" customWidth="1"/>
    <col min="14086" max="14086" width="14.140625" customWidth="1"/>
    <col min="14087" max="14087" width="13.5703125" customWidth="1"/>
    <col min="14088" max="14088" width="19.140625" customWidth="1"/>
    <col min="14089" max="14089" width="14.42578125" customWidth="1"/>
    <col min="14090" max="14090" width="4.28515625" customWidth="1"/>
    <col min="14338" max="14338" width="14.5703125" customWidth="1"/>
    <col min="14339" max="14339" width="13.28515625" customWidth="1"/>
    <col min="14340" max="14340" width="12.85546875" customWidth="1"/>
    <col min="14341" max="14341" width="15.140625" customWidth="1"/>
    <col min="14342" max="14342" width="14.140625" customWidth="1"/>
    <col min="14343" max="14343" width="13.5703125" customWidth="1"/>
    <col min="14344" max="14344" width="19.140625" customWidth="1"/>
    <col min="14345" max="14345" width="14.42578125" customWidth="1"/>
    <col min="14346" max="14346" width="4.28515625" customWidth="1"/>
    <col min="14594" max="14594" width="14.5703125" customWidth="1"/>
    <col min="14595" max="14595" width="13.28515625" customWidth="1"/>
    <col min="14596" max="14596" width="12.85546875" customWidth="1"/>
    <col min="14597" max="14597" width="15.140625" customWidth="1"/>
    <col min="14598" max="14598" width="14.140625" customWidth="1"/>
    <col min="14599" max="14599" width="13.5703125" customWidth="1"/>
    <col min="14600" max="14600" width="19.140625" customWidth="1"/>
    <col min="14601" max="14601" width="14.42578125" customWidth="1"/>
    <col min="14602" max="14602" width="4.28515625" customWidth="1"/>
    <col min="14850" max="14850" width="14.5703125" customWidth="1"/>
    <col min="14851" max="14851" width="13.28515625" customWidth="1"/>
    <col min="14852" max="14852" width="12.85546875" customWidth="1"/>
    <col min="14853" max="14853" width="15.140625" customWidth="1"/>
    <col min="14854" max="14854" width="14.140625" customWidth="1"/>
    <col min="14855" max="14855" width="13.5703125" customWidth="1"/>
    <col min="14856" max="14856" width="19.140625" customWidth="1"/>
    <col min="14857" max="14857" width="14.42578125" customWidth="1"/>
    <col min="14858" max="14858" width="4.28515625" customWidth="1"/>
    <col min="15106" max="15106" width="14.5703125" customWidth="1"/>
    <col min="15107" max="15107" width="13.28515625" customWidth="1"/>
    <col min="15108" max="15108" width="12.85546875" customWidth="1"/>
    <col min="15109" max="15109" width="15.140625" customWidth="1"/>
    <col min="15110" max="15110" width="14.140625" customWidth="1"/>
    <col min="15111" max="15111" width="13.5703125" customWidth="1"/>
    <col min="15112" max="15112" width="19.140625" customWidth="1"/>
    <col min="15113" max="15113" width="14.42578125" customWidth="1"/>
    <col min="15114" max="15114" width="4.28515625" customWidth="1"/>
    <col min="15362" max="15362" width="14.5703125" customWidth="1"/>
    <col min="15363" max="15363" width="13.28515625" customWidth="1"/>
    <col min="15364" max="15364" width="12.85546875" customWidth="1"/>
    <col min="15365" max="15365" width="15.140625" customWidth="1"/>
    <col min="15366" max="15366" width="14.140625" customWidth="1"/>
    <col min="15367" max="15367" width="13.5703125" customWidth="1"/>
    <col min="15368" max="15368" width="19.140625" customWidth="1"/>
    <col min="15369" max="15369" width="14.42578125" customWidth="1"/>
    <col min="15370" max="15370" width="4.28515625" customWidth="1"/>
    <col min="15618" max="15618" width="14.5703125" customWidth="1"/>
    <col min="15619" max="15619" width="13.28515625" customWidth="1"/>
    <col min="15620" max="15620" width="12.85546875" customWidth="1"/>
    <col min="15621" max="15621" width="15.140625" customWidth="1"/>
    <col min="15622" max="15622" width="14.140625" customWidth="1"/>
    <col min="15623" max="15623" width="13.5703125" customWidth="1"/>
    <col min="15624" max="15624" width="19.140625" customWidth="1"/>
    <col min="15625" max="15625" width="14.42578125" customWidth="1"/>
    <col min="15626" max="15626" width="4.28515625" customWidth="1"/>
    <col min="15874" max="15874" width="14.5703125" customWidth="1"/>
    <col min="15875" max="15875" width="13.28515625" customWidth="1"/>
    <col min="15876" max="15876" width="12.85546875" customWidth="1"/>
    <col min="15877" max="15877" width="15.140625" customWidth="1"/>
    <col min="15878" max="15878" width="14.140625" customWidth="1"/>
    <col min="15879" max="15879" width="13.5703125" customWidth="1"/>
    <col min="15880" max="15880" width="19.140625" customWidth="1"/>
    <col min="15881" max="15881" width="14.42578125" customWidth="1"/>
    <col min="15882" max="15882" width="4.28515625" customWidth="1"/>
    <col min="16130" max="16130" width="14.5703125" customWidth="1"/>
    <col min="16131" max="16131" width="13.28515625" customWidth="1"/>
    <col min="16132" max="16132" width="12.85546875" customWidth="1"/>
    <col min="16133" max="16133" width="15.140625" customWidth="1"/>
    <col min="16134" max="16134" width="14.140625" customWidth="1"/>
    <col min="16135" max="16135" width="13.5703125" customWidth="1"/>
    <col min="16136" max="16136" width="19.140625" customWidth="1"/>
    <col min="16137" max="16137" width="14.42578125" customWidth="1"/>
    <col min="16138" max="16138" width="4.28515625" customWidth="1"/>
  </cols>
  <sheetData>
    <row r="1" spans="1:10" ht="15.75" x14ac:dyDescent="0.2">
      <c r="A1" s="1190" t="s">
        <v>790</v>
      </c>
      <c r="B1" s="1191"/>
      <c r="C1" s="1191"/>
      <c r="D1" s="1191"/>
      <c r="E1" s="1191"/>
      <c r="F1" s="1191"/>
      <c r="G1" s="1191"/>
      <c r="H1" s="1191"/>
      <c r="I1" s="1191"/>
      <c r="J1" s="1167" t="s">
        <v>974</v>
      </c>
    </row>
    <row r="2" spans="1:10" ht="14.25" thickBot="1" x14ac:dyDescent="0.3">
      <c r="A2" s="168"/>
      <c r="B2" s="168"/>
      <c r="C2" s="168"/>
      <c r="D2" s="168"/>
      <c r="E2" s="168"/>
      <c r="F2" s="1168"/>
      <c r="G2" s="1168"/>
      <c r="H2" s="1169" t="s">
        <v>380</v>
      </c>
      <c r="I2" s="1169"/>
      <c r="J2" s="1167"/>
    </row>
    <row r="3" spans="1:10" ht="13.5" thickBot="1" x14ac:dyDescent="0.25">
      <c r="A3" s="1170" t="s">
        <v>335</v>
      </c>
      <c r="B3" s="1172" t="s">
        <v>295</v>
      </c>
      <c r="C3" s="1174" t="s">
        <v>296</v>
      </c>
      <c r="D3" s="1176" t="s">
        <v>297</v>
      </c>
      <c r="E3" s="1177"/>
      <c r="F3" s="1177"/>
      <c r="G3" s="1177"/>
      <c r="H3" s="1177"/>
      <c r="I3" s="1178" t="s">
        <v>298</v>
      </c>
      <c r="J3" s="1167"/>
    </row>
    <row r="4" spans="1:10" ht="24.75" thickBot="1" x14ac:dyDescent="0.25">
      <c r="A4" s="1171"/>
      <c r="B4" s="1173"/>
      <c r="C4" s="1175"/>
      <c r="D4" s="312" t="s">
        <v>299</v>
      </c>
      <c r="E4" s="312" t="s">
        <v>300</v>
      </c>
      <c r="F4" s="312" t="s">
        <v>301</v>
      </c>
      <c r="G4" s="313" t="s">
        <v>302</v>
      </c>
      <c r="H4" s="313" t="s">
        <v>303</v>
      </c>
      <c r="I4" s="1179"/>
      <c r="J4" s="1167"/>
    </row>
    <row r="5" spans="1:10" ht="13.5" thickBot="1" x14ac:dyDescent="0.25">
      <c r="A5" s="315" t="s">
        <v>368</v>
      </c>
      <c r="B5" s="316" t="s">
        <v>369</v>
      </c>
      <c r="C5" s="316" t="s">
        <v>370</v>
      </c>
      <c r="D5" s="316" t="s">
        <v>371</v>
      </c>
      <c r="E5" s="316" t="s">
        <v>372</v>
      </c>
      <c r="F5" s="316" t="s">
        <v>550</v>
      </c>
      <c r="G5" s="316" t="s">
        <v>551</v>
      </c>
      <c r="H5" s="316" t="s">
        <v>648</v>
      </c>
      <c r="I5" s="317" t="s">
        <v>649</v>
      </c>
      <c r="J5" s="1167"/>
    </row>
    <row r="6" spans="1:10" x14ac:dyDescent="0.2">
      <c r="A6" s="1180" t="s">
        <v>304</v>
      </c>
      <c r="B6" s="1181"/>
      <c r="C6" s="1181"/>
      <c r="D6" s="1181"/>
      <c r="E6" s="1181"/>
      <c r="F6" s="1181"/>
      <c r="G6" s="1181"/>
      <c r="H6" s="1181"/>
      <c r="I6" s="1182"/>
      <c r="J6" s="1167"/>
    </row>
    <row r="7" spans="1:10" ht="22.5" x14ac:dyDescent="0.2">
      <c r="A7" s="318" t="s">
        <v>180</v>
      </c>
      <c r="B7" s="319" t="s">
        <v>305</v>
      </c>
      <c r="C7" s="320"/>
      <c r="D7" s="320"/>
      <c r="E7" s="320"/>
      <c r="F7" s="320"/>
      <c r="G7" s="321"/>
      <c r="H7" s="322">
        <f t="shared" ref="H7:H12" si="0">SUM(D7:G7)</f>
        <v>0</v>
      </c>
      <c r="I7" s="323">
        <f t="shared" ref="I7:I13" si="1">C7+H7</f>
        <v>0</v>
      </c>
      <c r="J7" s="1167"/>
    </row>
    <row r="8" spans="1:10" ht="45" x14ac:dyDescent="0.2">
      <c r="A8" s="318" t="s">
        <v>183</v>
      </c>
      <c r="B8" s="319" t="s">
        <v>306</v>
      </c>
      <c r="C8" s="320"/>
      <c r="D8" s="320"/>
      <c r="E8" s="320"/>
      <c r="F8" s="320"/>
      <c r="G8" s="321"/>
      <c r="H8" s="322">
        <f t="shared" si="0"/>
        <v>0</v>
      </c>
      <c r="I8" s="323">
        <f t="shared" si="1"/>
        <v>0</v>
      </c>
      <c r="J8" s="1167"/>
    </row>
    <row r="9" spans="1:10" ht="33.75" x14ac:dyDescent="0.2">
      <c r="A9" s="318" t="s">
        <v>184</v>
      </c>
      <c r="B9" s="319" t="s">
        <v>307</v>
      </c>
      <c r="C9" s="320"/>
      <c r="D9" s="320"/>
      <c r="E9" s="320"/>
      <c r="F9" s="320"/>
      <c r="G9" s="321"/>
      <c r="H9" s="322">
        <f t="shared" si="0"/>
        <v>0</v>
      </c>
      <c r="I9" s="323">
        <f t="shared" si="1"/>
        <v>0</v>
      </c>
      <c r="J9" s="1167"/>
    </row>
    <row r="10" spans="1:10" ht="22.5" x14ac:dyDescent="0.2">
      <c r="A10" s="318" t="s">
        <v>185</v>
      </c>
      <c r="B10" s="319" t="s">
        <v>308</v>
      </c>
      <c r="C10" s="320"/>
      <c r="D10" s="320"/>
      <c r="E10" s="320"/>
      <c r="F10" s="320"/>
      <c r="G10" s="321"/>
      <c r="H10" s="322">
        <f t="shared" si="0"/>
        <v>0</v>
      </c>
      <c r="I10" s="323">
        <f t="shared" si="1"/>
        <v>0</v>
      </c>
      <c r="J10" s="1167"/>
    </row>
    <row r="11" spans="1:10" ht="33.75" x14ac:dyDescent="0.2">
      <c r="A11" s="318" t="s">
        <v>186</v>
      </c>
      <c r="B11" s="319" t="s">
        <v>309</v>
      </c>
      <c r="C11" s="320"/>
      <c r="D11" s="320"/>
      <c r="E11" s="320"/>
      <c r="F11" s="320"/>
      <c r="G11" s="321"/>
      <c r="H11" s="322">
        <f t="shared" si="0"/>
        <v>0</v>
      </c>
      <c r="I11" s="323">
        <f t="shared" si="1"/>
        <v>0</v>
      </c>
      <c r="J11" s="1167"/>
    </row>
    <row r="12" spans="1:10" x14ac:dyDescent="0.2">
      <c r="A12" s="324" t="s">
        <v>189</v>
      </c>
      <c r="B12" s="325" t="s">
        <v>310</v>
      </c>
      <c r="C12" s="326">
        <f>666043+1412971</f>
        <v>2079014</v>
      </c>
      <c r="D12" s="326">
        <f>7198929+546142</f>
        <v>7745071</v>
      </c>
      <c r="E12" s="326"/>
      <c r="F12" s="326"/>
      <c r="G12" s="327">
        <v>0</v>
      </c>
      <c r="H12" s="322">
        <f t="shared" si="0"/>
        <v>7745071</v>
      </c>
      <c r="I12" s="323">
        <f t="shared" si="1"/>
        <v>9824085</v>
      </c>
      <c r="J12" s="1167"/>
    </row>
    <row r="13" spans="1:10" ht="21.75" customHeight="1" thickBot="1" x14ac:dyDescent="0.25">
      <c r="A13" s="328" t="s">
        <v>190</v>
      </c>
      <c r="B13" s="329" t="s">
        <v>311</v>
      </c>
      <c r="C13" s="330"/>
      <c r="D13" s="330"/>
      <c r="E13" s="330"/>
      <c r="F13" s="330"/>
      <c r="G13" s="331"/>
      <c r="H13" s="322"/>
      <c r="I13" s="323">
        <f t="shared" si="1"/>
        <v>0</v>
      </c>
      <c r="J13" s="1167"/>
    </row>
    <row r="14" spans="1:10" ht="13.5" thickBot="1" x14ac:dyDescent="0.25">
      <c r="A14" s="1183" t="s">
        <v>312</v>
      </c>
      <c r="B14" s="1184"/>
      <c r="C14" s="332">
        <f t="shared" ref="C14:I14" si="2">SUM(C7:C13)</f>
        <v>2079014</v>
      </c>
      <c r="D14" s="332">
        <f t="shared" si="2"/>
        <v>7745071</v>
      </c>
      <c r="E14" s="332">
        <f t="shared" si="2"/>
        <v>0</v>
      </c>
      <c r="F14" s="332">
        <f t="shared" si="2"/>
        <v>0</v>
      </c>
      <c r="G14" s="333">
        <f t="shared" si="2"/>
        <v>0</v>
      </c>
      <c r="H14" s="333">
        <f t="shared" si="2"/>
        <v>7745071</v>
      </c>
      <c r="I14" s="334">
        <f t="shared" si="2"/>
        <v>9824085</v>
      </c>
      <c r="J14" s="1167"/>
    </row>
    <row r="15" spans="1:10" x14ac:dyDescent="0.2">
      <c r="A15" s="1185" t="s">
        <v>313</v>
      </c>
      <c r="B15" s="1186"/>
      <c r="C15" s="1186"/>
      <c r="D15" s="1186"/>
      <c r="E15" s="1186"/>
      <c r="F15" s="1186"/>
      <c r="G15" s="1186"/>
      <c r="H15" s="1186"/>
      <c r="I15" s="1187"/>
      <c r="J15" s="1167"/>
    </row>
    <row r="16" spans="1:10" x14ac:dyDescent="0.2">
      <c r="A16" s="318" t="s">
        <v>180</v>
      </c>
      <c r="B16" s="319" t="s">
        <v>314</v>
      </c>
      <c r="C16" s="320"/>
      <c r="D16" s="320"/>
      <c r="E16" s="320"/>
      <c r="F16" s="320"/>
      <c r="G16" s="321"/>
      <c r="H16" s="322">
        <f>SUM(D16:G16)</f>
        <v>0</v>
      </c>
      <c r="I16" s="323">
        <f>C16+H16</f>
        <v>0</v>
      </c>
      <c r="J16" s="1167"/>
    </row>
    <row r="17" spans="1:10" ht="13.5" thickBot="1" x14ac:dyDescent="0.25">
      <c r="A17" s="328" t="s">
        <v>183</v>
      </c>
      <c r="B17" s="329" t="s">
        <v>311</v>
      </c>
      <c r="C17" s="330"/>
      <c r="D17" s="330"/>
      <c r="E17" s="330"/>
      <c r="F17" s="330"/>
      <c r="G17" s="331"/>
      <c r="H17" s="322">
        <f>SUM(D17:G17)</f>
        <v>0</v>
      </c>
      <c r="I17" s="335">
        <f>C17+H17</f>
        <v>0</v>
      </c>
      <c r="J17" s="1167"/>
    </row>
    <row r="18" spans="1:10" ht="13.5" thickBot="1" x14ac:dyDescent="0.25">
      <c r="A18" s="1183" t="s">
        <v>315</v>
      </c>
      <c r="B18" s="1184"/>
      <c r="C18" s="332">
        <f t="shared" ref="C18:I18" si="3">SUM(C16:C17)</f>
        <v>0</v>
      </c>
      <c r="D18" s="332">
        <f t="shared" si="3"/>
        <v>0</v>
      </c>
      <c r="E18" s="332">
        <f t="shared" si="3"/>
        <v>0</v>
      </c>
      <c r="F18" s="332">
        <f t="shared" si="3"/>
        <v>0</v>
      </c>
      <c r="G18" s="333">
        <f t="shared" si="3"/>
        <v>0</v>
      </c>
      <c r="H18" s="333">
        <f t="shared" si="3"/>
        <v>0</v>
      </c>
      <c r="I18" s="334">
        <f t="shared" si="3"/>
        <v>0</v>
      </c>
      <c r="J18" s="1167"/>
    </row>
    <row r="19" spans="1:10" ht="13.5" thickBot="1" x14ac:dyDescent="0.25">
      <c r="A19" s="1188" t="s">
        <v>316</v>
      </c>
      <c r="B19" s="1189"/>
      <c r="C19" s="336">
        <f t="shared" ref="C19:I19" si="4">C14+C18</f>
        <v>2079014</v>
      </c>
      <c r="D19" s="336">
        <f t="shared" si="4"/>
        <v>7745071</v>
      </c>
      <c r="E19" s="336">
        <f t="shared" si="4"/>
        <v>0</v>
      </c>
      <c r="F19" s="336">
        <f t="shared" si="4"/>
        <v>0</v>
      </c>
      <c r="G19" s="336">
        <f t="shared" si="4"/>
        <v>0</v>
      </c>
      <c r="H19" s="336">
        <f t="shared" si="4"/>
        <v>7745071</v>
      </c>
      <c r="I19" s="334">
        <f t="shared" si="4"/>
        <v>9824085</v>
      </c>
      <c r="J19" s="1167"/>
    </row>
  </sheetData>
  <mergeCells count="14">
    <mergeCell ref="J1:J19"/>
    <mergeCell ref="F2:G2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1:I1"/>
  </mergeCells>
  <pageMargins left="0.75" right="0.75" top="1" bottom="1" header="0.5" footer="0.5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theme="6"/>
  </sheetPr>
  <dimension ref="A1:D30"/>
  <sheetViews>
    <sheetView view="pageLayout" zoomScaleNormal="100" workbookViewId="0">
      <selection activeCell="B4" sqref="B4"/>
    </sheetView>
  </sheetViews>
  <sheetFormatPr defaultColWidth="8" defaultRowHeight="12.75" x14ac:dyDescent="0.2"/>
  <cols>
    <col min="1" max="1" width="5" style="363" customWidth="1"/>
    <col min="2" max="2" width="47.85546875" style="346" customWidth="1"/>
    <col min="3" max="4" width="12.7109375" style="346" customWidth="1"/>
    <col min="5" max="16384" width="8" style="346"/>
  </cols>
  <sheetData>
    <row r="1" spans="1:4" s="169" customFormat="1" ht="15.75" thickBot="1" x14ac:dyDescent="0.25">
      <c r="A1" s="310"/>
      <c r="B1" s="919" t="s">
        <v>182</v>
      </c>
      <c r="D1" s="311" t="s">
        <v>380</v>
      </c>
    </row>
    <row r="2" spans="1:4" s="314" customFormat="1" ht="48" customHeight="1" thickBot="1" x14ac:dyDescent="0.25">
      <c r="A2" s="337" t="s">
        <v>241</v>
      </c>
      <c r="B2" s="312" t="s">
        <v>242</v>
      </c>
      <c r="C2" s="312" t="s">
        <v>797</v>
      </c>
      <c r="D2" s="338" t="s">
        <v>798</v>
      </c>
    </row>
    <row r="3" spans="1:4" s="314" customFormat="1" ht="14.1" customHeight="1" thickBot="1" x14ac:dyDescent="0.25">
      <c r="A3" s="339" t="s">
        <v>368</v>
      </c>
      <c r="B3" s="340" t="s">
        <v>369</v>
      </c>
      <c r="C3" s="340" t="s">
        <v>370</v>
      </c>
      <c r="D3" s="341" t="s">
        <v>371</v>
      </c>
    </row>
    <row r="4" spans="1:4" ht="18" customHeight="1" x14ac:dyDescent="0.2">
      <c r="A4" s="342" t="s">
        <v>180</v>
      </c>
      <c r="B4" s="343" t="s">
        <v>324</v>
      </c>
      <c r="C4" s="344"/>
      <c r="D4" s="345"/>
    </row>
    <row r="5" spans="1:4" ht="18" customHeight="1" x14ac:dyDescent="0.2">
      <c r="A5" s="347" t="s">
        <v>183</v>
      </c>
      <c r="B5" s="348" t="s">
        <v>325</v>
      </c>
      <c r="C5" s="349"/>
      <c r="D5" s="350"/>
    </row>
    <row r="6" spans="1:4" ht="18" customHeight="1" x14ac:dyDescent="0.2">
      <c r="A6" s="347" t="s">
        <v>184</v>
      </c>
      <c r="B6" s="348" t="s">
        <v>326</v>
      </c>
      <c r="C6" s="349"/>
      <c r="D6" s="350"/>
    </row>
    <row r="7" spans="1:4" ht="18" customHeight="1" x14ac:dyDescent="0.2">
      <c r="A7" s="347" t="s">
        <v>185</v>
      </c>
      <c r="B7" s="348" t="s">
        <v>327</v>
      </c>
      <c r="C7" s="349"/>
      <c r="D7" s="350"/>
    </row>
    <row r="8" spans="1:4" ht="18" customHeight="1" x14ac:dyDescent="0.2">
      <c r="A8" s="351" t="s">
        <v>186</v>
      </c>
      <c r="B8" s="348" t="s">
        <v>328</v>
      </c>
      <c r="C8" s="349"/>
      <c r="D8" s="350"/>
    </row>
    <row r="9" spans="1:4" ht="18" customHeight="1" x14ac:dyDescent="0.2">
      <c r="A9" s="347" t="s">
        <v>189</v>
      </c>
      <c r="B9" s="348" t="s">
        <v>329</v>
      </c>
      <c r="C9" s="349"/>
      <c r="D9" s="350"/>
    </row>
    <row r="10" spans="1:4" ht="18" customHeight="1" x14ac:dyDescent="0.2">
      <c r="A10" s="351" t="s">
        <v>190</v>
      </c>
      <c r="B10" s="352" t="s">
        <v>330</v>
      </c>
      <c r="C10" s="349"/>
      <c r="D10" s="350"/>
    </row>
    <row r="11" spans="1:4" ht="18" customHeight="1" x14ac:dyDescent="0.2">
      <c r="A11" s="351" t="s">
        <v>191</v>
      </c>
      <c r="B11" s="352" t="s">
        <v>331</v>
      </c>
      <c r="C11" s="349">
        <v>0</v>
      </c>
      <c r="D11" s="603"/>
    </row>
    <row r="12" spans="1:4" ht="18" customHeight="1" x14ac:dyDescent="0.2">
      <c r="A12" s="347" t="s">
        <v>192</v>
      </c>
      <c r="B12" s="352" t="s">
        <v>332</v>
      </c>
      <c r="C12" s="349"/>
      <c r="D12" s="350"/>
    </row>
    <row r="13" spans="1:4" ht="18" customHeight="1" x14ac:dyDescent="0.2">
      <c r="A13" s="351" t="s">
        <v>193</v>
      </c>
      <c r="B13" s="352" t="s">
        <v>333</v>
      </c>
      <c r="C13" s="349"/>
      <c r="D13" s="350"/>
    </row>
    <row r="14" spans="1:4" ht="22.5" x14ac:dyDescent="0.2">
      <c r="A14" s="347" t="s">
        <v>194</v>
      </c>
      <c r="B14" s="352" t="s">
        <v>334</v>
      </c>
      <c r="C14" s="349"/>
      <c r="D14" s="350"/>
    </row>
    <row r="15" spans="1:4" ht="18" customHeight="1" x14ac:dyDescent="0.2">
      <c r="A15" s="351" t="s">
        <v>195</v>
      </c>
      <c r="B15" s="348" t="s">
        <v>341</v>
      </c>
      <c r="C15" s="349"/>
      <c r="D15" s="350"/>
    </row>
    <row r="16" spans="1:4" ht="18" customHeight="1" x14ac:dyDescent="0.2">
      <c r="A16" s="347" t="s">
        <v>196</v>
      </c>
      <c r="B16" s="348" t="s">
        <v>342</v>
      </c>
      <c r="C16" s="349"/>
      <c r="D16" s="350"/>
    </row>
    <row r="17" spans="1:4" ht="18" customHeight="1" x14ac:dyDescent="0.2">
      <c r="A17" s="351" t="s">
        <v>197</v>
      </c>
      <c r="B17" s="348" t="s">
        <v>343</v>
      </c>
      <c r="C17" s="349"/>
      <c r="D17" s="350"/>
    </row>
    <row r="18" spans="1:4" ht="18" customHeight="1" x14ac:dyDescent="0.2">
      <c r="A18" s="347" t="s">
        <v>198</v>
      </c>
      <c r="B18" s="348" t="s">
        <v>344</v>
      </c>
      <c r="C18" s="349"/>
      <c r="D18" s="350"/>
    </row>
    <row r="19" spans="1:4" ht="18" customHeight="1" x14ac:dyDescent="0.2">
      <c r="A19" s="351" t="s">
        <v>199</v>
      </c>
      <c r="B19" s="348" t="s">
        <v>345</v>
      </c>
      <c r="C19" s="349"/>
      <c r="D19" s="350"/>
    </row>
    <row r="20" spans="1:4" ht="18" customHeight="1" x14ac:dyDescent="0.2">
      <c r="A20" s="347" t="s">
        <v>200</v>
      </c>
      <c r="B20" s="353"/>
      <c r="C20" s="349"/>
      <c r="D20" s="350"/>
    </row>
    <row r="21" spans="1:4" ht="18" customHeight="1" x14ac:dyDescent="0.2">
      <c r="A21" s="351" t="s">
        <v>201</v>
      </c>
      <c r="B21" s="353"/>
      <c r="C21" s="349"/>
      <c r="D21" s="350"/>
    </row>
    <row r="22" spans="1:4" ht="18" customHeight="1" x14ac:dyDescent="0.2">
      <c r="A22" s="347" t="s">
        <v>202</v>
      </c>
      <c r="B22" s="353"/>
      <c r="C22" s="349"/>
      <c r="D22" s="350"/>
    </row>
    <row r="23" spans="1:4" ht="18" customHeight="1" x14ac:dyDescent="0.2">
      <c r="A23" s="351" t="s">
        <v>203</v>
      </c>
      <c r="B23" s="353"/>
      <c r="C23" s="349"/>
      <c r="D23" s="350"/>
    </row>
    <row r="24" spans="1:4" ht="18" customHeight="1" x14ac:dyDescent="0.2">
      <c r="A24" s="347" t="s">
        <v>204</v>
      </c>
      <c r="B24" s="353"/>
      <c r="C24" s="349"/>
      <c r="D24" s="350"/>
    </row>
    <row r="25" spans="1:4" ht="18" customHeight="1" x14ac:dyDescent="0.2">
      <c r="A25" s="351" t="s">
        <v>205</v>
      </c>
      <c r="B25" s="353"/>
      <c r="C25" s="349"/>
      <c r="D25" s="350"/>
    </row>
    <row r="26" spans="1:4" ht="18" customHeight="1" x14ac:dyDescent="0.2">
      <c r="A26" s="347" t="s">
        <v>206</v>
      </c>
      <c r="B26" s="353"/>
      <c r="C26" s="349"/>
      <c r="D26" s="350"/>
    </row>
    <row r="27" spans="1:4" ht="18" customHeight="1" x14ac:dyDescent="0.2">
      <c r="A27" s="351" t="s">
        <v>207</v>
      </c>
      <c r="B27" s="353"/>
      <c r="C27" s="349"/>
      <c r="D27" s="350"/>
    </row>
    <row r="28" spans="1:4" ht="18" customHeight="1" thickBot="1" x14ac:dyDescent="0.25">
      <c r="A28" s="354" t="s">
        <v>208</v>
      </c>
      <c r="B28" s="355"/>
      <c r="C28" s="356"/>
      <c r="D28" s="357"/>
    </row>
    <row r="29" spans="1:4" ht="18" customHeight="1" thickBot="1" x14ac:dyDescent="0.25">
      <c r="A29" s="358" t="s">
        <v>209</v>
      </c>
      <c r="B29" s="359" t="s">
        <v>176</v>
      </c>
      <c r="C29" s="360">
        <f>+C4+C5+C6+C7+C8+C15+C16+C17+C18+C19+C20+C21+C22+C23+C24+C25+C26+C27+C28</f>
        <v>0</v>
      </c>
      <c r="D29" s="361">
        <f>+D4+D5+D6+D7+D8+D15+D16+D17+D18+D19+D20+D21+D22+D23+D24+D25+D26+D27+D28</f>
        <v>0</v>
      </c>
    </row>
    <row r="30" spans="1:4" ht="25.5" customHeight="1" x14ac:dyDescent="0.2">
      <c r="A30" s="362"/>
      <c r="B30" s="1192" t="s">
        <v>346</v>
      </c>
      <c r="C30" s="1192"/>
      <c r="D30" s="1192"/>
    </row>
  </sheetData>
  <mergeCells count="1">
    <mergeCell ref="B30:D30"/>
  </mergeCells>
  <phoneticPr fontId="29" type="noConversion"/>
  <printOptions horizontalCentered="1"/>
  <pageMargins left="0.78740157480314965" right="0.78740157480314965" top="1.7716535433070868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CE,Félkövér"&amp;14
&amp;12
Az önkormányzat által adott közvetett támogatások
(kedvezmények)
&amp;R&amp;"Times New Roman CE,Dőlt"&amp;11 3. számú tájékoztató tábla a 17/2020. (VII.13.)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4"/>
    <pageSetUpPr fitToPage="1"/>
  </sheetPr>
  <dimension ref="A1:J31"/>
  <sheetViews>
    <sheetView view="pageLayout" zoomScale="85" zoomScaleNormal="100" zoomScaleSheetLayoutView="85" zoomScalePageLayoutView="85" workbookViewId="0">
      <selection activeCell="J1" sqref="J1:J31"/>
    </sheetView>
  </sheetViews>
  <sheetFormatPr defaultColWidth="8" defaultRowHeight="12.75" x14ac:dyDescent="0.2"/>
  <cols>
    <col min="1" max="1" width="5.85546875" style="92" customWidth="1"/>
    <col min="2" max="2" width="47.28515625" style="93" customWidth="1"/>
    <col min="3" max="3" width="14.5703125" style="92" bestFit="1" customWidth="1"/>
    <col min="4" max="4" width="15.5703125" style="92" bestFit="1" customWidth="1"/>
    <col min="5" max="5" width="14.5703125" style="92" bestFit="1" customWidth="1"/>
    <col min="6" max="6" width="47.28515625" style="92" customWidth="1"/>
    <col min="7" max="7" width="14.5703125" style="92" bestFit="1" customWidth="1"/>
    <col min="8" max="8" width="15.5703125" style="92" bestFit="1" customWidth="1"/>
    <col min="9" max="9" width="14.5703125" style="92" bestFit="1" customWidth="1"/>
    <col min="10" max="10" width="4.140625" style="92" customWidth="1"/>
    <col min="11" max="16384" width="8" style="92"/>
  </cols>
  <sheetData>
    <row r="1" spans="1:10" s="554" customFormat="1" ht="39.75" customHeight="1" x14ac:dyDescent="0.2">
      <c r="B1" s="557" t="s">
        <v>100</v>
      </c>
      <c r="C1" s="558"/>
      <c r="D1" s="558"/>
      <c r="E1" s="558"/>
      <c r="F1" s="558"/>
      <c r="G1" s="558"/>
      <c r="H1" s="558"/>
      <c r="I1" s="558"/>
      <c r="J1" s="1256" t="s">
        <v>963</v>
      </c>
    </row>
    <row r="2" spans="1:10" ht="14.25" thickBot="1" x14ac:dyDescent="0.25">
      <c r="G2" s="94"/>
      <c r="H2" s="94"/>
      <c r="I2" s="94" t="s">
        <v>410</v>
      </c>
      <c r="J2" s="1256"/>
    </row>
    <row r="3" spans="1:10" ht="18" customHeight="1" thickBot="1" x14ac:dyDescent="0.25">
      <c r="A3" s="1110" t="s">
        <v>317</v>
      </c>
      <c r="B3" s="95" t="s">
        <v>101</v>
      </c>
      <c r="C3" s="96"/>
      <c r="D3" s="96"/>
      <c r="E3" s="96"/>
      <c r="F3" s="95" t="s">
        <v>102</v>
      </c>
      <c r="G3" s="97"/>
      <c r="H3" s="97"/>
      <c r="I3" s="97"/>
      <c r="J3" s="1256"/>
    </row>
    <row r="4" spans="1:10" s="102" customFormat="1" ht="35.25" customHeight="1" thickBot="1" x14ac:dyDescent="0.25">
      <c r="A4" s="1111"/>
      <c r="B4" s="98" t="s">
        <v>174</v>
      </c>
      <c r="C4" s="99" t="s">
        <v>721</v>
      </c>
      <c r="D4" s="100" t="s">
        <v>722</v>
      </c>
      <c r="E4" s="99" t="s">
        <v>723</v>
      </c>
      <c r="F4" s="98" t="s">
        <v>174</v>
      </c>
      <c r="G4" s="99" t="str">
        <f>+C4</f>
        <v>2019. évi eredeti előirányzat</v>
      </c>
      <c r="H4" s="100" t="str">
        <f>+D4</f>
        <v>2019.évi módosított előirányzat</v>
      </c>
      <c r="I4" s="101" t="str">
        <f>+E4</f>
        <v>2019. évi teljesítés</v>
      </c>
      <c r="J4" s="1256"/>
    </row>
    <row r="5" spans="1:10" s="107" customFormat="1" ht="12" customHeight="1" thickBot="1" x14ac:dyDescent="0.25">
      <c r="A5" s="103" t="s">
        <v>368</v>
      </c>
      <c r="B5" s="104" t="s">
        <v>369</v>
      </c>
      <c r="C5" s="105" t="s">
        <v>370</v>
      </c>
      <c r="D5" s="105" t="s">
        <v>371</v>
      </c>
      <c r="E5" s="105" t="s">
        <v>372</v>
      </c>
      <c r="F5" s="104" t="s">
        <v>550</v>
      </c>
      <c r="G5" s="105" t="s">
        <v>551</v>
      </c>
      <c r="H5" s="105" t="s">
        <v>552</v>
      </c>
      <c r="I5" s="106" t="s">
        <v>553</v>
      </c>
      <c r="J5" s="1256"/>
    </row>
    <row r="6" spans="1:10" ht="15" customHeight="1" x14ac:dyDescent="0.2">
      <c r="A6" s="108" t="s">
        <v>180</v>
      </c>
      <c r="B6" s="109" t="s">
        <v>554</v>
      </c>
      <c r="C6" s="577">
        <f>'1.sz.mell.'!C6</f>
        <v>1460810310</v>
      </c>
      <c r="D6" s="577">
        <f>'1.sz.mell.'!D6</f>
        <v>1324135065</v>
      </c>
      <c r="E6" s="577">
        <f>'1.sz.mell.'!E6</f>
        <v>1324135065</v>
      </c>
      <c r="F6" s="632" t="s">
        <v>188</v>
      </c>
      <c r="G6" s="633">
        <f>'1.sz.mell.'!C95</f>
        <v>1055210315</v>
      </c>
      <c r="H6" s="633">
        <f>'1.sz.mell.'!D95</f>
        <v>1110072178</v>
      </c>
      <c r="I6" s="629">
        <f>'1.sz.mell.'!E95</f>
        <v>1036807081</v>
      </c>
      <c r="J6" s="1256"/>
    </row>
    <row r="7" spans="1:10" ht="15" customHeight="1" x14ac:dyDescent="0.2">
      <c r="A7" s="110" t="s">
        <v>183</v>
      </c>
      <c r="B7" s="111" t="s">
        <v>555</v>
      </c>
      <c r="C7" s="578">
        <f>'1.sz.mell.'!C13</f>
        <v>226480756</v>
      </c>
      <c r="D7" s="578">
        <f>'1.sz.mell.'!D13</f>
        <v>372963545</v>
      </c>
      <c r="E7" s="578">
        <f>'1.sz.mell.'!E13</f>
        <v>185927249</v>
      </c>
      <c r="F7" s="111" t="s">
        <v>360</v>
      </c>
      <c r="G7" s="625">
        <f>'1.sz.mell.'!C96</f>
        <v>219874360</v>
      </c>
      <c r="H7" s="625">
        <f>'1.sz.mell.'!D96</f>
        <v>227162504</v>
      </c>
      <c r="I7" s="628">
        <f>'1.sz.mell.'!E96</f>
        <v>207856870</v>
      </c>
      <c r="J7" s="1256"/>
    </row>
    <row r="8" spans="1:10" ht="15" customHeight="1" x14ac:dyDescent="0.2">
      <c r="A8" s="110" t="s">
        <v>184</v>
      </c>
      <c r="B8" s="111" t="s">
        <v>670</v>
      </c>
      <c r="C8" s="578">
        <f>'1.sz.mell.'!C19</f>
        <v>67792936</v>
      </c>
      <c r="D8" s="578">
        <f>'1.sz.mell.'!D19</f>
        <v>227173142</v>
      </c>
      <c r="E8" s="578">
        <f>'1.sz.mell.'!E19</f>
        <v>44046085</v>
      </c>
      <c r="F8" s="111" t="s">
        <v>103</v>
      </c>
      <c r="G8" s="625">
        <f>'1.sz.mell.'!C97</f>
        <v>910925583</v>
      </c>
      <c r="H8" s="625">
        <f>'1.sz.mell.'!D97</f>
        <v>950578878</v>
      </c>
      <c r="I8" s="628">
        <f>'1.sz.mell.'!E97</f>
        <v>803850676</v>
      </c>
      <c r="J8" s="1256"/>
    </row>
    <row r="9" spans="1:10" ht="15" customHeight="1" x14ac:dyDescent="0.2">
      <c r="A9" s="110" t="s">
        <v>185</v>
      </c>
      <c r="B9" s="111" t="s">
        <v>234</v>
      </c>
      <c r="C9" s="578">
        <f>'1.sz.mell.'!C27</f>
        <v>481500000</v>
      </c>
      <c r="D9" s="578">
        <f>'1.sz.mell.'!D27</f>
        <v>482500000</v>
      </c>
      <c r="E9" s="578">
        <f>'1.sz.mell.'!E27</f>
        <v>470233739</v>
      </c>
      <c r="F9" s="111" t="s">
        <v>361</v>
      </c>
      <c r="G9" s="579">
        <f>'1.sz.mell.'!C98</f>
        <v>75850000</v>
      </c>
      <c r="H9" s="579">
        <f>'1.sz.mell.'!D98</f>
        <v>51600000</v>
      </c>
      <c r="I9" s="818">
        <f>'1.sz.mell.'!E98</f>
        <v>47275053</v>
      </c>
      <c r="J9" s="1256"/>
    </row>
    <row r="10" spans="1:10" ht="15" customHeight="1" x14ac:dyDescent="0.2">
      <c r="A10" s="110" t="s">
        <v>186</v>
      </c>
      <c r="B10" s="114" t="s">
        <v>556</v>
      </c>
      <c r="C10" s="578">
        <f>'1.sz.mell.'!C53</f>
        <v>1430000</v>
      </c>
      <c r="D10" s="578">
        <f>'1.sz.mell.'!D53</f>
        <v>2792700</v>
      </c>
      <c r="E10" s="578">
        <f>'1.sz.mell.'!E53</f>
        <v>18124157</v>
      </c>
      <c r="F10" s="111" t="s">
        <v>362</v>
      </c>
      <c r="G10" s="579">
        <f>'1.sz.mell.'!C99</f>
        <v>220559003</v>
      </c>
      <c r="H10" s="579">
        <f>'1.sz.mell.'!D99</f>
        <v>262535762</v>
      </c>
      <c r="I10" s="818">
        <f>'1.sz.mell.'!E99</f>
        <v>190429564</v>
      </c>
      <c r="J10" s="1256"/>
    </row>
    <row r="11" spans="1:10" ht="15" customHeight="1" x14ac:dyDescent="0.2">
      <c r="A11" s="110" t="s">
        <v>189</v>
      </c>
      <c r="B11" s="111" t="s">
        <v>407</v>
      </c>
      <c r="C11" s="579">
        <f>'1.sz.mell.'!C35</f>
        <v>338598578</v>
      </c>
      <c r="D11" s="579">
        <f>'1.sz.mell.'!D35</f>
        <v>360439284</v>
      </c>
      <c r="E11" s="579">
        <f>'1.sz.mell.'!E35</f>
        <v>314593205</v>
      </c>
      <c r="F11" s="111" t="s">
        <v>187</v>
      </c>
      <c r="G11" s="112">
        <v>34382101</v>
      </c>
      <c r="H11" s="112">
        <v>5503282</v>
      </c>
      <c r="I11" s="113"/>
      <c r="J11" s="1256"/>
    </row>
    <row r="12" spans="1:10" ht="15" customHeight="1" x14ac:dyDescent="0.2">
      <c r="A12" s="110" t="s">
        <v>190</v>
      </c>
      <c r="B12" s="111" t="s">
        <v>424</v>
      </c>
      <c r="C12" s="112"/>
      <c r="D12" s="115"/>
      <c r="E12" s="112"/>
      <c r="F12" s="116"/>
      <c r="G12" s="115"/>
      <c r="H12" s="112"/>
      <c r="I12" s="113"/>
      <c r="J12" s="1256"/>
    </row>
    <row r="13" spans="1:10" ht="15" customHeight="1" x14ac:dyDescent="0.2">
      <c r="A13" s="110" t="s">
        <v>191</v>
      </c>
      <c r="B13" s="116"/>
      <c r="C13" s="112"/>
      <c r="D13" s="112"/>
      <c r="E13" s="112"/>
      <c r="F13" s="116"/>
      <c r="G13" s="112"/>
      <c r="H13" s="112"/>
      <c r="I13" s="113"/>
      <c r="J13" s="1256"/>
    </row>
    <row r="14" spans="1:10" ht="15" customHeight="1" x14ac:dyDescent="0.2">
      <c r="A14" s="110" t="s">
        <v>192</v>
      </c>
      <c r="B14" s="117"/>
      <c r="C14" s="115"/>
      <c r="D14" s="115"/>
      <c r="E14" s="115"/>
      <c r="F14" s="116"/>
      <c r="G14" s="112"/>
      <c r="H14" s="112"/>
      <c r="I14" s="113"/>
      <c r="J14" s="1256"/>
    </row>
    <row r="15" spans="1:10" ht="15" customHeight="1" x14ac:dyDescent="0.2">
      <c r="A15" s="110" t="s">
        <v>193</v>
      </c>
      <c r="B15" s="116"/>
      <c r="C15" s="112"/>
      <c r="D15" s="112"/>
      <c r="E15" s="112"/>
      <c r="F15" s="116"/>
      <c r="G15" s="112"/>
      <c r="H15" s="112"/>
      <c r="I15" s="113"/>
      <c r="J15" s="1256"/>
    </row>
    <row r="16" spans="1:10" ht="15" customHeight="1" x14ac:dyDescent="0.2">
      <c r="A16" s="110" t="s">
        <v>194</v>
      </c>
      <c r="B16" s="116"/>
      <c r="C16" s="112"/>
      <c r="D16" s="112"/>
      <c r="E16" s="112"/>
      <c r="F16" s="116"/>
      <c r="G16" s="112"/>
      <c r="H16" s="112"/>
      <c r="I16" s="113"/>
      <c r="J16" s="1256"/>
    </row>
    <row r="17" spans="1:10" ht="15" customHeight="1" thickBot="1" x14ac:dyDescent="0.25">
      <c r="A17" s="110" t="s">
        <v>195</v>
      </c>
      <c r="B17" s="118"/>
      <c r="C17" s="119"/>
      <c r="D17" s="119"/>
      <c r="E17" s="119"/>
      <c r="F17" s="630"/>
      <c r="G17" s="137"/>
      <c r="H17" s="137"/>
      <c r="I17" s="631"/>
      <c r="J17" s="1256"/>
    </row>
    <row r="18" spans="1:10" ht="17.25" customHeight="1" thickBot="1" x14ac:dyDescent="0.25">
      <c r="A18" s="120" t="s">
        <v>196</v>
      </c>
      <c r="B18" s="121" t="s">
        <v>557</v>
      </c>
      <c r="C18" s="122">
        <f>SUM(C6:C17)-C8</f>
        <v>2508819644</v>
      </c>
      <c r="D18" s="122">
        <f>SUM(D6:D17)-D8</f>
        <v>2542830594</v>
      </c>
      <c r="E18" s="122">
        <f>SUM(E6:E17)-E8</f>
        <v>2313013415</v>
      </c>
      <c r="F18" s="121" t="s">
        <v>558</v>
      </c>
      <c r="G18" s="122">
        <f>SUM(G6:G17)</f>
        <v>2516801362</v>
      </c>
      <c r="H18" s="122">
        <f>SUM(H6:H17)</f>
        <v>2607452604</v>
      </c>
      <c r="I18" s="139">
        <f>SUM(I6:I17)</f>
        <v>2286219244</v>
      </c>
      <c r="J18" s="1256"/>
    </row>
    <row r="19" spans="1:10" ht="15" customHeight="1" x14ac:dyDescent="0.2">
      <c r="A19" s="588" t="s">
        <v>197</v>
      </c>
      <c r="B19" s="590" t="s">
        <v>559</v>
      </c>
      <c r="C19" s="591">
        <f>SUM(C20:C23)</f>
        <v>364667600</v>
      </c>
      <c r="D19" s="591">
        <f t="shared" ref="D19:E19" si="0">SUM(D20:D23)</f>
        <v>367267935</v>
      </c>
      <c r="E19" s="819">
        <f t="shared" si="0"/>
        <v>367267935</v>
      </c>
      <c r="F19" s="814" t="s">
        <v>164</v>
      </c>
      <c r="G19" s="823"/>
      <c r="H19" s="823"/>
      <c r="I19" s="824"/>
      <c r="J19" s="1256"/>
    </row>
    <row r="20" spans="1:10" ht="15" customHeight="1" x14ac:dyDescent="0.2">
      <c r="A20" s="589" t="s">
        <v>198</v>
      </c>
      <c r="B20" s="124" t="s">
        <v>104</v>
      </c>
      <c r="C20" s="126">
        <f>'1.sz.mell.'!C73</f>
        <v>364667600</v>
      </c>
      <c r="D20" s="126">
        <f>'1.sz.mell.'!D73</f>
        <v>367267935</v>
      </c>
      <c r="E20" s="820">
        <f>'1.sz.mell.'!E73</f>
        <v>367267935</v>
      </c>
      <c r="F20" s="124" t="s">
        <v>560</v>
      </c>
      <c r="G20" s="126">
        <v>100000000</v>
      </c>
      <c r="H20" s="126">
        <v>100000000</v>
      </c>
      <c r="I20" s="145"/>
      <c r="J20" s="1256"/>
    </row>
    <row r="21" spans="1:10" ht="15" customHeight="1" x14ac:dyDescent="0.2">
      <c r="A21" s="589" t="s">
        <v>199</v>
      </c>
      <c r="B21" s="124" t="s">
        <v>105</v>
      </c>
      <c r="C21" s="126"/>
      <c r="D21" s="126"/>
      <c r="E21" s="820"/>
      <c r="F21" s="124" t="s">
        <v>283</v>
      </c>
      <c r="G21" s="126"/>
      <c r="H21" s="126"/>
      <c r="I21" s="145"/>
      <c r="J21" s="1256"/>
    </row>
    <row r="22" spans="1:10" ht="15" customHeight="1" x14ac:dyDescent="0.2">
      <c r="A22" s="589" t="s">
        <v>200</v>
      </c>
      <c r="B22" s="124" t="s">
        <v>106</v>
      </c>
      <c r="C22" s="126"/>
      <c r="D22" s="126"/>
      <c r="E22" s="820"/>
      <c r="F22" s="124" t="s">
        <v>293</v>
      </c>
      <c r="G22" s="126"/>
      <c r="H22" s="126"/>
      <c r="I22" s="145"/>
      <c r="J22" s="1256"/>
    </row>
    <row r="23" spans="1:10" ht="15" customHeight="1" x14ac:dyDescent="0.2">
      <c r="A23" s="589" t="s">
        <v>201</v>
      </c>
      <c r="B23" s="124" t="s">
        <v>107</v>
      </c>
      <c r="C23" s="126"/>
      <c r="D23" s="126"/>
      <c r="E23" s="820"/>
      <c r="F23" s="123" t="s">
        <v>108</v>
      </c>
      <c r="G23" s="126"/>
      <c r="H23" s="126"/>
      <c r="I23" s="145"/>
      <c r="J23" s="1256"/>
    </row>
    <row r="24" spans="1:10" ht="15" customHeight="1" x14ac:dyDescent="0.2">
      <c r="A24" s="589" t="s">
        <v>202</v>
      </c>
      <c r="B24" s="124" t="s">
        <v>561</v>
      </c>
      <c r="C24" s="127">
        <f>SUM(C25:C27)</f>
        <v>100000000</v>
      </c>
      <c r="D24" s="127">
        <f>SUM(D25:D27)</f>
        <v>145672254</v>
      </c>
      <c r="E24" s="821">
        <f t="shared" ref="E24" si="1">SUM(E25:E27)</f>
        <v>45672254</v>
      </c>
      <c r="F24" s="124" t="s">
        <v>165</v>
      </c>
      <c r="G24" s="126"/>
      <c r="H24" s="126"/>
      <c r="I24" s="145"/>
      <c r="J24" s="1256"/>
    </row>
    <row r="25" spans="1:10" ht="15" customHeight="1" x14ac:dyDescent="0.2">
      <c r="A25" s="588" t="s">
        <v>203</v>
      </c>
      <c r="B25" s="124" t="s">
        <v>562</v>
      </c>
      <c r="C25" s="126">
        <f>'1.sz.mell.'!C66</f>
        <v>100000000</v>
      </c>
      <c r="D25" s="126">
        <f>'1.sz.mell.'!D66</f>
        <v>100000000</v>
      </c>
      <c r="E25" s="820">
        <f>'1.sz.mell.'!E66</f>
        <v>0</v>
      </c>
      <c r="F25" s="109" t="s">
        <v>166</v>
      </c>
      <c r="G25" s="142"/>
      <c r="H25" s="142"/>
      <c r="I25" s="143"/>
      <c r="J25" s="1256"/>
    </row>
    <row r="26" spans="1:10" ht="15" customHeight="1" x14ac:dyDescent="0.2">
      <c r="A26" s="588" t="s">
        <v>204</v>
      </c>
      <c r="B26" s="124" t="s">
        <v>408</v>
      </c>
      <c r="C26" s="126">
        <f>'1.sz.mell.'!C77</f>
        <v>0</v>
      </c>
      <c r="D26" s="126">
        <f>'1.sz.mell.'!D77</f>
        <v>45672254</v>
      </c>
      <c r="E26" s="820">
        <f>'1.sz.mell.'!E77</f>
        <v>45672254</v>
      </c>
      <c r="F26" s="109"/>
      <c r="G26" s="125"/>
      <c r="H26" s="125"/>
      <c r="I26" s="825"/>
      <c r="J26" s="1256"/>
    </row>
    <row r="27" spans="1:10" ht="15" customHeight="1" thickBot="1" x14ac:dyDescent="0.25">
      <c r="A27" s="589" t="s">
        <v>205</v>
      </c>
      <c r="B27" s="592" t="s">
        <v>172</v>
      </c>
      <c r="C27" s="253"/>
      <c r="D27" s="253"/>
      <c r="E27" s="822"/>
      <c r="F27" s="630" t="s">
        <v>171</v>
      </c>
      <c r="G27" s="253">
        <f>'1.sz.mell.'!C140</f>
        <v>41904332</v>
      </c>
      <c r="H27" s="253">
        <f>'1.sz.mell.'!D140</f>
        <v>41904332</v>
      </c>
      <c r="I27" s="593">
        <f>'1.sz.mell.'!E140</f>
        <v>41904332</v>
      </c>
      <c r="J27" s="1256"/>
    </row>
    <row r="28" spans="1:10" ht="17.25" customHeight="1" thickBot="1" x14ac:dyDescent="0.25">
      <c r="A28" s="120" t="s">
        <v>206</v>
      </c>
      <c r="B28" s="121" t="s">
        <v>563</v>
      </c>
      <c r="C28" s="122">
        <f>+C19+C24</f>
        <v>464667600</v>
      </c>
      <c r="D28" s="122">
        <f>+D19+D24</f>
        <v>512940189</v>
      </c>
      <c r="E28" s="122">
        <f>+E19+E24</f>
        <v>412940189</v>
      </c>
      <c r="F28" s="121" t="s">
        <v>564</v>
      </c>
      <c r="G28" s="122">
        <f>SUM(G19:G27)</f>
        <v>141904332</v>
      </c>
      <c r="H28" s="122">
        <f>SUM(H19:H27)</f>
        <v>141904332</v>
      </c>
      <c r="I28" s="139">
        <f>SUM(I19:I27)</f>
        <v>41904332</v>
      </c>
      <c r="J28" s="1256"/>
    </row>
    <row r="29" spans="1:10" ht="13.5" thickBot="1" x14ac:dyDescent="0.25">
      <c r="A29" s="120" t="s">
        <v>207</v>
      </c>
      <c r="B29" s="128" t="s">
        <v>565</v>
      </c>
      <c r="C29" s="129">
        <f>+C18+C28</f>
        <v>2973487244</v>
      </c>
      <c r="D29" s="129">
        <f>+D18+D28</f>
        <v>3055770783</v>
      </c>
      <c r="E29" s="130">
        <f>+E18+E28</f>
        <v>2725953604</v>
      </c>
      <c r="F29" s="128" t="s">
        <v>566</v>
      </c>
      <c r="G29" s="129">
        <f>+G18+G28</f>
        <v>2658705694</v>
      </c>
      <c r="H29" s="129">
        <f>+H18+H28</f>
        <v>2749356936</v>
      </c>
      <c r="I29" s="153">
        <f>+I18+I28</f>
        <v>2328123576</v>
      </c>
      <c r="J29" s="1256"/>
    </row>
    <row r="30" spans="1:10" ht="17.25" customHeight="1" thickBot="1" x14ac:dyDescent="0.25">
      <c r="A30" s="120" t="s">
        <v>208</v>
      </c>
      <c r="B30" s="128" t="s">
        <v>109</v>
      </c>
      <c r="C30" s="129">
        <f>IF(C18-G18&lt;0,G18-C18,"-")</f>
        <v>7981718</v>
      </c>
      <c r="D30" s="129">
        <f>IF(D18-H18&lt;0,H18-D18,"-")</f>
        <v>64622010</v>
      </c>
      <c r="E30" s="130" t="str">
        <f>IF(E18-I18&lt;0,I18-E18,"-")</f>
        <v>-</v>
      </c>
      <c r="F30" s="128" t="s">
        <v>110</v>
      </c>
      <c r="G30" s="129" t="str">
        <f>IF(C18-G18&gt;0,C18-G18,"-")</f>
        <v>-</v>
      </c>
      <c r="H30" s="129" t="str">
        <f>IF(D18-H18&gt;0,D18-H18,"-")</f>
        <v>-</v>
      </c>
      <c r="I30" s="153">
        <f>IF(E18-I18&gt;0,E18-I18,"-")</f>
        <v>26794171</v>
      </c>
      <c r="J30" s="1256"/>
    </row>
    <row r="31" spans="1:10" ht="17.25" customHeight="1" thickBot="1" x14ac:dyDescent="0.25">
      <c r="A31" s="120" t="s">
        <v>209</v>
      </c>
      <c r="B31" s="128" t="s">
        <v>111</v>
      </c>
      <c r="C31" s="129" t="str">
        <f>IF(C29-G29&lt;0,G29-C29,"-")</f>
        <v>-</v>
      </c>
      <c r="D31" s="129" t="str">
        <f>IF(D29-H29&lt;0,H29-D29,"-")</f>
        <v>-</v>
      </c>
      <c r="E31" s="130" t="str">
        <f>IF(E29-I29&lt;0,I29-E29,"-")</f>
        <v>-</v>
      </c>
      <c r="F31" s="128" t="s">
        <v>112</v>
      </c>
      <c r="G31" s="129">
        <f>IF(C29-G29&gt;0,C29-G29,"-")</f>
        <v>314781550</v>
      </c>
      <c r="H31" s="129">
        <f>IF(D29-H29&gt;0,D29-H29,"-")</f>
        <v>306413847</v>
      </c>
      <c r="I31" s="153">
        <f>IF(E29-I29&gt;0,E29-I29,"-")</f>
        <v>397830028</v>
      </c>
      <c r="J31" s="1256"/>
    </row>
  </sheetData>
  <mergeCells count="2">
    <mergeCell ref="A3:A4"/>
    <mergeCell ref="J1:J31"/>
  </mergeCells>
  <phoneticPr fontId="28" type="noConversion"/>
  <printOptions horizontalCentered="1"/>
  <pageMargins left="0.33" right="0.48" top="0.9055118110236221" bottom="0.5" header="0.6692913385826772" footer="0.28000000000000003"/>
  <pageSetup paperSize="9" scale="73" orientation="landscape" verticalDpi="300" r:id="rId1"/>
  <headerFooter alignWithMargins="0">
    <oddHeader xml:space="preserve">&amp;R&amp;"Times New Roman CE,Félkövér dőlt"&amp;11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2"/>
  <sheetViews>
    <sheetView view="pageLayout" zoomScaleNormal="160" workbookViewId="0">
      <selection activeCell="C8" sqref="C8"/>
    </sheetView>
  </sheetViews>
  <sheetFormatPr defaultRowHeight="12.75" x14ac:dyDescent="0.2"/>
  <cols>
    <col min="1" max="1" width="5.7109375" style="582" customWidth="1"/>
    <col min="2" max="2" width="37.140625" style="582" customWidth="1"/>
    <col min="3" max="3" width="26.7109375" style="582" customWidth="1"/>
    <col min="4" max="4" width="12.7109375" style="582" customWidth="1"/>
    <col min="5" max="16384" width="9.140625" style="582"/>
  </cols>
  <sheetData>
    <row r="1" spans="1:6" ht="45" customHeight="1" x14ac:dyDescent="0.25">
      <c r="A1" s="1193" t="s">
        <v>796</v>
      </c>
      <c r="B1" s="1193"/>
      <c r="C1" s="1193"/>
      <c r="D1" s="1193"/>
    </row>
    <row r="2" spans="1:6" ht="17.25" customHeight="1" x14ac:dyDescent="0.25">
      <c r="A2" s="583"/>
      <c r="B2" s="583"/>
      <c r="C2" s="583"/>
      <c r="D2" s="583"/>
    </row>
    <row r="3" spans="1:6" ht="13.5" thickBot="1" x14ac:dyDescent="0.25">
      <c r="A3" s="584"/>
      <c r="B3" s="584"/>
      <c r="C3" s="1194" t="s">
        <v>676</v>
      </c>
      <c r="D3" s="1194"/>
    </row>
    <row r="4" spans="1:6" ht="42.75" customHeight="1" thickBot="1" x14ac:dyDescent="0.25">
      <c r="A4" s="803" t="s">
        <v>317</v>
      </c>
      <c r="B4" s="804" t="s">
        <v>650</v>
      </c>
      <c r="C4" s="804" t="s">
        <v>651</v>
      </c>
      <c r="D4" s="805" t="s">
        <v>677</v>
      </c>
    </row>
    <row r="5" spans="1:6" ht="15.95" customHeight="1" x14ac:dyDescent="0.2">
      <c r="A5" s="936" t="s">
        <v>180</v>
      </c>
      <c r="B5" s="937" t="s">
        <v>147</v>
      </c>
      <c r="C5" s="933" t="s">
        <v>153</v>
      </c>
      <c r="D5" s="943">
        <v>5000000</v>
      </c>
      <c r="E5" s="585"/>
      <c r="F5" s="585"/>
    </row>
    <row r="6" spans="1:6" ht="15.95" customHeight="1" x14ac:dyDescent="0.2">
      <c r="A6" s="930" t="s">
        <v>183</v>
      </c>
      <c r="B6" s="934" t="s">
        <v>148</v>
      </c>
      <c r="C6" s="929" t="s">
        <v>153</v>
      </c>
      <c r="D6" s="944">
        <v>11125137</v>
      </c>
      <c r="E6" s="585"/>
      <c r="F6" s="585"/>
    </row>
    <row r="7" spans="1:6" ht="15.95" customHeight="1" x14ac:dyDescent="0.2">
      <c r="A7" s="930" t="s">
        <v>184</v>
      </c>
      <c r="B7" s="934" t="s">
        <v>149</v>
      </c>
      <c r="C7" s="929" t="s">
        <v>153</v>
      </c>
      <c r="D7" s="944">
        <v>500000</v>
      </c>
      <c r="E7" s="585"/>
      <c r="F7" s="585"/>
    </row>
    <row r="8" spans="1:6" ht="15.95" customHeight="1" x14ac:dyDescent="0.2">
      <c r="A8" s="930" t="s">
        <v>185</v>
      </c>
      <c r="B8" s="934" t="s">
        <v>150</v>
      </c>
      <c r="C8" s="928" t="s">
        <v>153</v>
      </c>
      <c r="D8" s="944">
        <v>10000000</v>
      </c>
      <c r="E8" s="585"/>
      <c r="F8" s="585"/>
    </row>
    <row r="9" spans="1:6" ht="15.95" customHeight="1" x14ac:dyDescent="0.2">
      <c r="A9" s="930" t="s">
        <v>186</v>
      </c>
      <c r="B9" s="934" t="s">
        <v>151</v>
      </c>
      <c r="C9" s="933" t="s">
        <v>153</v>
      </c>
      <c r="D9" s="944">
        <v>0</v>
      </c>
      <c r="E9" s="585"/>
      <c r="F9" s="585"/>
    </row>
    <row r="10" spans="1:6" ht="15.95" customHeight="1" x14ac:dyDescent="0.2">
      <c r="A10" s="930" t="s">
        <v>189</v>
      </c>
      <c r="B10" s="934" t="s">
        <v>712</v>
      </c>
      <c r="C10" s="928" t="s">
        <v>153</v>
      </c>
      <c r="D10" s="944">
        <v>780000</v>
      </c>
      <c r="E10" s="585"/>
      <c r="F10" s="585"/>
    </row>
    <row r="11" spans="1:6" ht="15.95" customHeight="1" x14ac:dyDescent="0.2">
      <c r="A11" s="930" t="s">
        <v>190</v>
      </c>
      <c r="B11" s="934" t="s">
        <v>713</v>
      </c>
      <c r="C11" s="932" t="s">
        <v>153</v>
      </c>
      <c r="D11" s="944">
        <v>0</v>
      </c>
      <c r="E11" s="585"/>
      <c r="F11" s="585"/>
    </row>
    <row r="12" spans="1:6" ht="15.95" customHeight="1" x14ac:dyDescent="0.2">
      <c r="A12" s="930" t="s">
        <v>191</v>
      </c>
      <c r="B12" s="934" t="s">
        <v>714</v>
      </c>
      <c r="C12" s="932" t="s">
        <v>153</v>
      </c>
      <c r="D12" s="944">
        <v>0</v>
      </c>
      <c r="E12" s="585"/>
      <c r="F12" s="585"/>
    </row>
    <row r="13" spans="1:6" ht="15.95" customHeight="1" x14ac:dyDescent="0.2">
      <c r="A13" s="930" t="s">
        <v>192</v>
      </c>
      <c r="B13" s="934" t="s">
        <v>716</v>
      </c>
      <c r="C13" s="928" t="s">
        <v>153</v>
      </c>
      <c r="D13" s="944">
        <v>0</v>
      </c>
      <c r="E13" s="585"/>
      <c r="F13" s="585"/>
    </row>
    <row r="14" spans="1:6" ht="15.95" customHeight="1" x14ac:dyDescent="0.2">
      <c r="A14" s="930" t="s">
        <v>193</v>
      </c>
      <c r="B14" s="934" t="s">
        <v>715</v>
      </c>
      <c r="C14" s="928" t="s">
        <v>153</v>
      </c>
      <c r="D14" s="944">
        <v>2777600</v>
      </c>
      <c r="E14" s="585"/>
      <c r="F14" s="585"/>
    </row>
    <row r="15" spans="1:6" ht="15.95" customHeight="1" x14ac:dyDescent="0.2">
      <c r="A15" s="930" t="s">
        <v>194</v>
      </c>
      <c r="B15" s="934" t="s">
        <v>716</v>
      </c>
      <c r="C15" s="928" t="s">
        <v>154</v>
      </c>
      <c r="D15" s="944">
        <v>0</v>
      </c>
      <c r="E15" s="585"/>
      <c r="F15" s="585"/>
    </row>
    <row r="16" spans="1:6" ht="15.95" customHeight="1" x14ac:dyDescent="0.2">
      <c r="A16" s="930" t="s">
        <v>195</v>
      </c>
      <c r="B16" s="934" t="s">
        <v>715</v>
      </c>
      <c r="C16" s="928" t="s">
        <v>154</v>
      </c>
      <c r="D16" s="944">
        <v>0</v>
      </c>
      <c r="E16" s="585"/>
      <c r="F16" s="585"/>
    </row>
    <row r="17" spans="1:6" ht="15.95" customHeight="1" x14ac:dyDescent="0.2">
      <c r="A17" s="930" t="s">
        <v>196</v>
      </c>
      <c r="B17" s="934" t="s">
        <v>852</v>
      </c>
      <c r="C17" s="928" t="s">
        <v>154</v>
      </c>
      <c r="D17" s="944">
        <v>6325242</v>
      </c>
      <c r="E17" s="585"/>
      <c r="F17" s="585"/>
    </row>
    <row r="18" spans="1:6" ht="15.95" customHeight="1" x14ac:dyDescent="0.2">
      <c r="A18" s="930" t="s">
        <v>197</v>
      </c>
      <c r="B18" s="934" t="s">
        <v>152</v>
      </c>
      <c r="C18" s="928" t="s">
        <v>153</v>
      </c>
      <c r="D18" s="944">
        <v>9935000</v>
      </c>
      <c r="E18" s="585"/>
      <c r="F18" s="585"/>
    </row>
    <row r="19" spans="1:6" ht="15.95" customHeight="1" x14ac:dyDescent="0.2">
      <c r="A19" s="930" t="s">
        <v>198</v>
      </c>
      <c r="B19" s="934" t="s">
        <v>678</v>
      </c>
      <c r="C19" s="928" t="s">
        <v>153</v>
      </c>
      <c r="D19" s="944">
        <v>150000</v>
      </c>
      <c r="E19" s="585"/>
      <c r="F19" s="585"/>
    </row>
    <row r="20" spans="1:6" ht="15.95" customHeight="1" x14ac:dyDescent="0.2">
      <c r="A20" s="930" t="s">
        <v>199</v>
      </c>
      <c r="B20" s="934" t="s">
        <v>679</v>
      </c>
      <c r="C20" s="928" t="s">
        <v>153</v>
      </c>
      <c r="D20" s="944">
        <v>12610978</v>
      </c>
      <c r="E20" s="585"/>
      <c r="F20" s="585"/>
    </row>
    <row r="21" spans="1:6" ht="15.95" customHeight="1" x14ac:dyDescent="0.2">
      <c r="A21" s="930" t="s">
        <v>200</v>
      </c>
      <c r="B21" s="935" t="s">
        <v>679</v>
      </c>
      <c r="C21" s="928" t="s">
        <v>154</v>
      </c>
      <c r="D21" s="944">
        <v>609700</v>
      </c>
      <c r="E21" s="585"/>
      <c r="F21" s="585"/>
    </row>
    <row r="22" spans="1:6" ht="15.95" customHeight="1" x14ac:dyDescent="0.2">
      <c r="A22" s="930" t="s">
        <v>201</v>
      </c>
      <c r="B22" s="934" t="s">
        <v>680</v>
      </c>
      <c r="C22" s="928" t="s">
        <v>153</v>
      </c>
      <c r="D22" s="944">
        <v>4730000</v>
      </c>
      <c r="E22" s="594"/>
      <c r="F22" s="585"/>
    </row>
    <row r="23" spans="1:6" x14ac:dyDescent="0.2">
      <c r="A23" s="930" t="s">
        <v>202</v>
      </c>
      <c r="B23" s="934" t="s">
        <v>717</v>
      </c>
      <c r="C23" s="928" t="s">
        <v>153</v>
      </c>
      <c r="D23" s="944">
        <v>96109242</v>
      </c>
      <c r="E23" s="585"/>
      <c r="F23" s="585"/>
    </row>
    <row r="24" spans="1:6" ht="15.95" customHeight="1" x14ac:dyDescent="0.2">
      <c r="A24" s="930" t="s">
        <v>203</v>
      </c>
      <c r="B24" s="934" t="s">
        <v>853</v>
      </c>
      <c r="C24" s="928" t="s">
        <v>153</v>
      </c>
      <c r="D24" s="944">
        <v>0</v>
      </c>
      <c r="E24" s="585"/>
      <c r="F24" s="585"/>
    </row>
    <row r="25" spans="1:6" ht="15.95" customHeight="1" x14ac:dyDescent="0.2">
      <c r="A25" s="930" t="s">
        <v>204</v>
      </c>
      <c r="B25" s="934" t="s">
        <v>718</v>
      </c>
      <c r="C25" s="928" t="s">
        <v>153</v>
      </c>
      <c r="D25" s="944">
        <v>523000</v>
      </c>
      <c r="E25" s="585"/>
      <c r="F25" s="586"/>
    </row>
    <row r="26" spans="1:6" ht="15.95" customHeight="1" x14ac:dyDescent="0.2">
      <c r="A26" s="930" t="s">
        <v>205</v>
      </c>
      <c r="B26" s="934" t="s">
        <v>854</v>
      </c>
      <c r="C26" s="928" t="s">
        <v>153</v>
      </c>
      <c r="D26" s="944">
        <v>4300000</v>
      </c>
      <c r="E26" s="585"/>
      <c r="F26" s="585"/>
    </row>
    <row r="27" spans="1:6" ht="15.95" customHeight="1" x14ac:dyDescent="0.2">
      <c r="A27" s="930" t="s">
        <v>206</v>
      </c>
      <c r="B27" s="934" t="s">
        <v>719</v>
      </c>
      <c r="C27" s="928" t="s">
        <v>153</v>
      </c>
      <c r="D27" s="944">
        <v>1500000</v>
      </c>
    </row>
    <row r="28" spans="1:6" ht="15.95" customHeight="1" x14ac:dyDescent="0.2">
      <c r="A28" s="930" t="s">
        <v>207</v>
      </c>
      <c r="B28" s="934" t="s">
        <v>855</v>
      </c>
      <c r="C28" s="928" t="s">
        <v>153</v>
      </c>
      <c r="D28" s="944">
        <v>580000</v>
      </c>
    </row>
    <row r="29" spans="1:6" ht="15.95" customHeight="1" x14ac:dyDescent="0.2">
      <c r="A29" s="938" t="s">
        <v>209</v>
      </c>
      <c r="B29" s="934" t="s">
        <v>856</v>
      </c>
      <c r="C29" s="928" t="s">
        <v>153</v>
      </c>
      <c r="D29" s="944">
        <v>1200000</v>
      </c>
      <c r="E29" s="594"/>
    </row>
    <row r="30" spans="1:6" ht="22.5" x14ac:dyDescent="0.2">
      <c r="A30" s="930" t="s">
        <v>210</v>
      </c>
      <c r="B30" s="935" t="s">
        <v>857</v>
      </c>
      <c r="C30" s="928" t="s">
        <v>153</v>
      </c>
      <c r="D30" s="944">
        <v>67500</v>
      </c>
    </row>
    <row r="31" spans="1:6" ht="13.5" thickBot="1" x14ac:dyDescent="0.25">
      <c r="A31" s="939" t="s">
        <v>211</v>
      </c>
      <c r="B31" s="940" t="s">
        <v>858</v>
      </c>
      <c r="C31" s="928" t="s">
        <v>153</v>
      </c>
      <c r="D31" s="945">
        <v>255621</v>
      </c>
    </row>
    <row r="32" spans="1:6" ht="13.5" thickBot="1" x14ac:dyDescent="0.25">
      <c r="A32" s="1195" t="s">
        <v>176</v>
      </c>
      <c r="B32" s="1196"/>
      <c r="C32" s="931"/>
      <c r="D32" s="946">
        <f>SUM(D5:D31)</f>
        <v>169079020</v>
      </c>
    </row>
  </sheetData>
  <mergeCells count="3">
    <mergeCell ref="A1:D1"/>
    <mergeCell ref="C3:D3"/>
    <mergeCell ref="A32:B32"/>
  </mergeCells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4. számú tájékoztató tábla a ../.....(....)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60"/>
  <sheetViews>
    <sheetView view="pageLayout" zoomScaleNormal="100" zoomScaleSheetLayoutView="120" workbookViewId="0">
      <selection activeCell="A2" sqref="A2:D2"/>
    </sheetView>
  </sheetViews>
  <sheetFormatPr defaultColWidth="10.28515625" defaultRowHeight="15.75" x14ac:dyDescent="0.25"/>
  <cols>
    <col min="1" max="1" width="57.5703125" style="364" customWidth="1"/>
    <col min="2" max="2" width="5.28515625" style="365" customWidth="1"/>
    <col min="3" max="3" width="11.85546875" style="364" bestFit="1" customWidth="1"/>
    <col min="4" max="4" width="11.85546875" style="387" bestFit="1" customWidth="1"/>
    <col min="5" max="5" width="10.28515625" style="364"/>
    <col min="6" max="6" width="8.5703125" style="364" customWidth="1"/>
    <col min="7" max="7" width="11.42578125" style="364" customWidth="1"/>
    <col min="8" max="16384" width="10.28515625" style="364"/>
  </cols>
  <sheetData>
    <row r="1" spans="1:9" ht="21.75" customHeight="1" x14ac:dyDescent="0.25">
      <c r="A1" s="1197" t="s">
        <v>90</v>
      </c>
      <c r="B1" s="1197"/>
      <c r="C1" s="1197"/>
      <c r="D1" s="1197"/>
    </row>
    <row r="2" spans="1:9" ht="21.75" customHeight="1" x14ac:dyDescent="0.25">
      <c r="A2" s="1197" t="s">
        <v>91</v>
      </c>
      <c r="B2" s="1197"/>
      <c r="C2" s="1197"/>
      <c r="D2" s="1197"/>
      <c r="E2" s="605"/>
      <c r="F2" s="605"/>
      <c r="G2" s="605"/>
      <c r="H2" s="605"/>
      <c r="I2" s="605"/>
    </row>
    <row r="3" spans="1:9" x14ac:dyDescent="0.25">
      <c r="A3" s="1198" t="s">
        <v>900</v>
      </c>
      <c r="B3" s="1198"/>
      <c r="C3" s="1198"/>
      <c r="D3" s="1198"/>
      <c r="E3" s="942"/>
      <c r="F3" s="605"/>
      <c r="G3" s="1199"/>
      <c r="H3" s="1199"/>
      <c r="I3" s="1199"/>
    </row>
    <row r="4" spans="1:9" ht="16.5" thickBot="1" x14ac:dyDescent="0.3">
      <c r="A4" s="587"/>
      <c r="C4" s="1200" t="s">
        <v>96</v>
      </c>
      <c r="D4" s="1200"/>
      <c r="E4" s="942"/>
      <c r="F4" s="605"/>
      <c r="G4" s="942"/>
      <c r="H4" s="942"/>
      <c r="I4" s="942"/>
    </row>
    <row r="5" spans="1:9" ht="15.75" customHeight="1" x14ac:dyDescent="0.25">
      <c r="A5" s="1206" t="s">
        <v>652</v>
      </c>
      <c r="B5" s="1209" t="s">
        <v>335</v>
      </c>
      <c r="C5" s="1212" t="s">
        <v>653</v>
      </c>
      <c r="D5" s="1214" t="s">
        <v>654</v>
      </c>
      <c r="E5" s="1202"/>
      <c r="F5" s="605"/>
      <c r="G5" s="1202"/>
      <c r="H5" s="1202"/>
      <c r="I5" s="1202"/>
    </row>
    <row r="6" spans="1:9" ht="11.25" customHeight="1" x14ac:dyDescent="0.25">
      <c r="A6" s="1207"/>
      <c r="B6" s="1210"/>
      <c r="C6" s="1213"/>
      <c r="D6" s="1215"/>
      <c r="E6" s="1202"/>
      <c r="F6" s="605"/>
      <c r="G6" s="1202"/>
      <c r="H6" s="1202"/>
      <c r="I6" s="1202"/>
    </row>
    <row r="7" spans="1:9" ht="15.75" customHeight="1" x14ac:dyDescent="0.25">
      <c r="A7" s="1208"/>
      <c r="B7" s="1211"/>
      <c r="C7" s="1203" t="s">
        <v>655</v>
      </c>
      <c r="D7" s="1204"/>
      <c r="E7" s="941"/>
      <c r="F7" s="605"/>
      <c r="G7" s="1205"/>
      <c r="H7" s="1205"/>
      <c r="I7" s="1205"/>
    </row>
    <row r="8" spans="1:9" s="370" customFormat="1" ht="16.5" thickBot="1" x14ac:dyDescent="0.25">
      <c r="A8" s="367" t="s">
        <v>656</v>
      </c>
      <c r="B8" s="368" t="s">
        <v>369</v>
      </c>
      <c r="C8" s="368" t="s">
        <v>370</v>
      </c>
      <c r="D8" s="369" t="s">
        <v>371</v>
      </c>
      <c r="E8" s="606"/>
      <c r="F8" s="607"/>
      <c r="G8" s="606"/>
      <c r="H8" s="606"/>
      <c r="I8" s="606"/>
    </row>
    <row r="9" spans="1:9" s="374" customFormat="1" x14ac:dyDescent="0.2">
      <c r="A9" s="371" t="s">
        <v>657</v>
      </c>
      <c r="B9" s="372" t="s">
        <v>658</v>
      </c>
      <c r="C9" s="373">
        <f>129643298-2400000</f>
        <v>127243298</v>
      </c>
      <c r="D9" s="949">
        <f>'[1]5.1. alátámasztás'!D8+'[1]5.1. alátámasztás'!H8</f>
        <v>2665874</v>
      </c>
      <c r="E9" s="608"/>
      <c r="F9" s="610"/>
      <c r="G9" s="608"/>
      <c r="H9" s="609"/>
      <c r="I9" s="608"/>
    </row>
    <row r="10" spans="1:9" s="374" customFormat="1" x14ac:dyDescent="0.2">
      <c r="A10" s="375" t="s">
        <v>863</v>
      </c>
      <c r="B10" s="376" t="s">
        <v>659</v>
      </c>
      <c r="C10" s="377">
        <f>C11+C16+C17+C18+C19</f>
        <v>7286038316</v>
      </c>
      <c r="D10" s="950">
        <f>D11+D16+D17+D18+D19</f>
        <v>5863741957</v>
      </c>
      <c r="E10" s="611"/>
      <c r="F10" s="610"/>
      <c r="G10" s="611"/>
      <c r="H10" s="612"/>
      <c r="I10" s="611"/>
    </row>
    <row r="11" spans="1:9" s="374" customFormat="1" x14ac:dyDescent="0.2">
      <c r="A11" s="375" t="s">
        <v>660</v>
      </c>
      <c r="B11" s="376" t="s">
        <v>661</v>
      </c>
      <c r="C11" s="377">
        <f>SUM(C12:C15)</f>
        <v>6545411681</v>
      </c>
      <c r="D11" s="563">
        <f t="shared" ref="D11" si="0">SUM(D12:D15)</f>
        <v>5300937629</v>
      </c>
      <c r="E11" s="611"/>
      <c r="F11" s="610"/>
      <c r="G11" s="611"/>
      <c r="H11" s="612"/>
      <c r="I11" s="611"/>
    </row>
    <row r="12" spans="1:9" s="374" customFormat="1" x14ac:dyDescent="0.2">
      <c r="A12" s="378" t="s">
        <v>662</v>
      </c>
      <c r="B12" s="376" t="s">
        <v>663</v>
      </c>
      <c r="C12" s="809">
        <v>1381958164</v>
      </c>
      <c r="D12" s="951">
        <f>'[1]5.1. alátámasztás'!D11+'[1]5.1. alátámasztás'!H11</f>
        <v>831031673</v>
      </c>
      <c r="E12" s="613"/>
      <c r="F12" s="610"/>
      <c r="G12" s="613"/>
      <c r="H12" s="614"/>
      <c r="I12" s="613"/>
    </row>
    <row r="13" spans="1:9" s="374" customFormat="1" ht="26.25" customHeight="1" x14ac:dyDescent="0.2">
      <c r="A13" s="378" t="s">
        <v>0</v>
      </c>
      <c r="B13" s="376" t="s">
        <v>1</v>
      </c>
      <c r="C13" s="810">
        <v>21870556</v>
      </c>
      <c r="D13" s="379">
        <f>'[1]5.1. alátámasztás'!D12+'[1]5.1. alátámasztás'!H12</f>
        <v>13314158</v>
      </c>
      <c r="E13" s="615"/>
      <c r="F13" s="610"/>
      <c r="G13" s="615"/>
      <c r="H13" s="615"/>
      <c r="I13" s="615"/>
    </row>
    <row r="14" spans="1:9" s="374" customFormat="1" ht="22.5" x14ac:dyDescent="0.2">
      <c r="A14" s="378" t="s">
        <v>2</v>
      </c>
      <c r="B14" s="376" t="s">
        <v>3</v>
      </c>
      <c r="C14" s="810">
        <v>3493378926</v>
      </c>
      <c r="D14" s="379">
        <f>'[1]5.1. alátámasztás'!D13+'[1]5.1. alátámasztás'!H13</f>
        <v>2582099415</v>
      </c>
      <c r="E14" s="615"/>
      <c r="F14" s="610"/>
      <c r="G14" s="615"/>
      <c r="H14" s="615"/>
      <c r="I14" s="615"/>
    </row>
    <row r="15" spans="1:9" s="374" customFormat="1" x14ac:dyDescent="0.2">
      <c r="A15" s="378" t="s">
        <v>4</v>
      </c>
      <c r="B15" s="376" t="s">
        <v>5</v>
      </c>
      <c r="C15" s="810">
        <v>1648204035</v>
      </c>
      <c r="D15" s="379">
        <f>'[1]5.1. alátámasztás'!D14+'[1]5.1. alátámasztás'!H14</f>
        <v>1874492383</v>
      </c>
      <c r="E15" s="615"/>
      <c r="F15" s="610"/>
      <c r="G15" s="615"/>
      <c r="H15" s="615"/>
      <c r="I15" s="615"/>
    </row>
    <row r="16" spans="1:9" s="374" customFormat="1" x14ac:dyDescent="0.2">
      <c r="A16" s="375" t="s">
        <v>864</v>
      </c>
      <c r="B16" s="376" t="s">
        <v>6</v>
      </c>
      <c r="C16" s="555">
        <v>231444916</v>
      </c>
      <c r="D16" s="563">
        <f>'[1]5.1. alátámasztás'!D15+'[1]5.1. alátámasztás'!H15</f>
        <v>53351136</v>
      </c>
      <c r="E16" s="616"/>
      <c r="F16" s="610"/>
      <c r="G16" s="612"/>
      <c r="H16" s="612"/>
      <c r="I16" s="616"/>
    </row>
    <row r="17" spans="1:9" s="374" customFormat="1" x14ac:dyDescent="0.2">
      <c r="A17" s="375" t="s">
        <v>865</v>
      </c>
      <c r="B17" s="376" t="s">
        <v>7</v>
      </c>
      <c r="C17" s="380">
        <v>0</v>
      </c>
      <c r="D17" s="381">
        <f>'[1]5.1. alátámasztás'!D20+'[1]5.1. alátámasztás'!H20</f>
        <v>0</v>
      </c>
      <c r="E17" s="616"/>
      <c r="F17" s="610"/>
      <c r="G17" s="616"/>
      <c r="H17" s="616"/>
      <c r="I17" s="616"/>
    </row>
    <row r="18" spans="1:9" s="374" customFormat="1" x14ac:dyDescent="0.2">
      <c r="A18" s="375" t="s">
        <v>866</v>
      </c>
      <c r="B18" s="376" t="s">
        <v>193</v>
      </c>
      <c r="C18" s="555">
        <v>509181719</v>
      </c>
      <c r="D18" s="563">
        <f>'[1]5.1. alátámasztás'!D25+'[1]5.1. alátámasztás'!H25</f>
        <v>509453192</v>
      </c>
      <c r="E18" s="616"/>
      <c r="F18" s="610"/>
      <c r="G18" s="612"/>
      <c r="H18" s="612"/>
      <c r="I18" s="616"/>
    </row>
    <row r="19" spans="1:9" s="374" customFormat="1" x14ac:dyDescent="0.2">
      <c r="A19" s="375" t="s">
        <v>867</v>
      </c>
      <c r="B19" s="376" t="s">
        <v>194</v>
      </c>
      <c r="C19" s="380">
        <v>0</v>
      </c>
      <c r="D19" s="381">
        <f>'[1]5.1. alátámasztás'!D30+'[1]5.1. alátámasztás'!H30</f>
        <v>0</v>
      </c>
      <c r="E19" s="616"/>
      <c r="F19" s="610"/>
      <c r="G19" s="616"/>
      <c r="H19" s="616"/>
      <c r="I19" s="616"/>
    </row>
    <row r="20" spans="1:9" s="374" customFormat="1" x14ac:dyDescent="0.2">
      <c r="A20" s="375" t="s">
        <v>868</v>
      </c>
      <c r="B20" s="376" t="s">
        <v>195</v>
      </c>
      <c r="C20" s="555">
        <f>C21+C26+C31</f>
        <v>27859000</v>
      </c>
      <c r="D20" s="563">
        <f t="shared" ref="D20" si="1">D21+D26+D31</f>
        <v>27859000</v>
      </c>
      <c r="E20" s="612"/>
      <c r="F20" s="610"/>
      <c r="G20" s="612"/>
      <c r="H20" s="612"/>
      <c r="I20" s="612"/>
    </row>
    <row r="21" spans="1:9" s="374" customFormat="1" x14ac:dyDescent="0.2">
      <c r="A21" s="375" t="s">
        <v>869</v>
      </c>
      <c r="B21" s="376" t="s">
        <v>196</v>
      </c>
      <c r="C21" s="555">
        <f>SUM(C22:C25)</f>
        <v>27859000</v>
      </c>
      <c r="D21" s="563">
        <f t="shared" ref="D21" si="2">SUM(D22:D25)</f>
        <v>27859000</v>
      </c>
      <c r="E21" s="612"/>
      <c r="F21" s="610"/>
      <c r="G21" s="612"/>
      <c r="H21" s="612"/>
      <c r="I21" s="612"/>
    </row>
    <row r="22" spans="1:9" s="374" customFormat="1" x14ac:dyDescent="0.2">
      <c r="A22" s="378" t="s">
        <v>10</v>
      </c>
      <c r="B22" s="376" t="s">
        <v>197</v>
      </c>
      <c r="C22" s="810"/>
      <c r="D22" s="379">
        <f>'[1]5.1. alátámasztás'!D37+'[1]5.1. alátámasztás'!H37</f>
        <v>0</v>
      </c>
      <c r="E22" s="615"/>
      <c r="F22" s="610"/>
      <c r="G22" s="615"/>
      <c r="H22" s="615"/>
      <c r="I22" s="615"/>
    </row>
    <row r="23" spans="1:9" s="374" customFormat="1" x14ac:dyDescent="0.2">
      <c r="A23" s="378" t="s">
        <v>11</v>
      </c>
      <c r="B23" s="376" t="s">
        <v>198</v>
      </c>
      <c r="C23" s="810"/>
      <c r="D23" s="379">
        <f>'[1]5.1. alátámasztás'!D38+'[1]5.1. alátámasztás'!H38</f>
        <v>0</v>
      </c>
      <c r="E23" s="615"/>
      <c r="F23" s="610"/>
      <c r="G23" s="615"/>
      <c r="H23" s="615"/>
      <c r="I23" s="615"/>
    </row>
    <row r="24" spans="1:9" s="374" customFormat="1" x14ac:dyDescent="0.2">
      <c r="A24" s="378" t="s">
        <v>12</v>
      </c>
      <c r="B24" s="376" t="s">
        <v>199</v>
      </c>
      <c r="C24" s="810">
        <v>27830000</v>
      </c>
      <c r="D24" s="379">
        <f>'[1]5.1. alátámasztás'!D39+'[1]5.1. alátámasztás'!H39</f>
        <v>27830000</v>
      </c>
      <c r="E24" s="615"/>
      <c r="F24" s="610"/>
      <c r="G24" s="615"/>
      <c r="H24" s="615"/>
      <c r="I24" s="615"/>
    </row>
    <row r="25" spans="1:9" s="374" customFormat="1" x14ac:dyDescent="0.2">
      <c r="A25" s="378" t="s">
        <v>13</v>
      </c>
      <c r="B25" s="376" t="s">
        <v>200</v>
      </c>
      <c r="C25" s="810">
        <v>29000</v>
      </c>
      <c r="D25" s="379">
        <f>'[1]5.1. alátámasztás'!D40+'[1]5.1. alátámasztás'!H40</f>
        <v>29000</v>
      </c>
      <c r="E25" s="615"/>
      <c r="F25" s="610"/>
      <c r="G25" s="615"/>
      <c r="H25" s="615"/>
      <c r="I25" s="615"/>
    </row>
    <row r="26" spans="1:9" s="374" customFormat="1" x14ac:dyDescent="0.2">
      <c r="A26" s="375" t="s">
        <v>870</v>
      </c>
      <c r="B26" s="376" t="s">
        <v>201</v>
      </c>
      <c r="C26" s="380">
        <f>SUM(C27:C30)</f>
        <v>0</v>
      </c>
      <c r="D26" s="381">
        <f t="shared" ref="D26" si="3">SUM(D27:D30)</f>
        <v>0</v>
      </c>
      <c r="E26" s="616"/>
      <c r="F26" s="610"/>
      <c r="G26" s="616"/>
      <c r="H26" s="616"/>
      <c r="I26" s="616"/>
    </row>
    <row r="27" spans="1:9" s="374" customFormat="1" x14ac:dyDescent="0.2">
      <c r="A27" s="378" t="s">
        <v>14</v>
      </c>
      <c r="B27" s="376" t="s">
        <v>202</v>
      </c>
      <c r="C27" s="810"/>
      <c r="D27" s="379">
        <f>'[1]5.1. alátámasztás'!D42+'[1]5.1. alátámasztás'!H42</f>
        <v>0</v>
      </c>
      <c r="E27" s="615"/>
      <c r="F27" s="610"/>
      <c r="G27" s="615"/>
      <c r="H27" s="615"/>
      <c r="I27" s="615"/>
    </row>
    <row r="28" spans="1:9" s="374" customFormat="1" ht="22.5" x14ac:dyDescent="0.2">
      <c r="A28" s="378" t="s">
        <v>15</v>
      </c>
      <c r="B28" s="376" t="s">
        <v>203</v>
      </c>
      <c r="C28" s="810"/>
      <c r="D28" s="379">
        <f>'[1]5.1. alátámasztás'!D43+'[1]5.1. alátámasztás'!H43</f>
        <v>0</v>
      </c>
      <c r="E28" s="615"/>
      <c r="F28" s="610"/>
      <c r="G28" s="615"/>
      <c r="H28" s="615"/>
      <c r="I28" s="615"/>
    </row>
    <row r="29" spans="1:9" s="374" customFormat="1" x14ac:dyDescent="0.2">
      <c r="A29" s="378" t="s">
        <v>16</v>
      </c>
      <c r="B29" s="376" t="s">
        <v>204</v>
      </c>
      <c r="C29" s="810"/>
      <c r="D29" s="379">
        <f>'[1]5.1. alátámasztás'!D44+'[1]5.1. alátámasztás'!H44</f>
        <v>0</v>
      </c>
      <c r="E29" s="615"/>
      <c r="F29" s="610"/>
      <c r="G29" s="615"/>
      <c r="H29" s="615"/>
      <c r="I29" s="615"/>
    </row>
    <row r="30" spans="1:9" s="374" customFormat="1" x14ac:dyDescent="0.2">
      <c r="A30" s="378" t="s">
        <v>17</v>
      </c>
      <c r="B30" s="376" t="s">
        <v>205</v>
      </c>
      <c r="C30" s="810"/>
      <c r="D30" s="379">
        <f>'[1]5.1. alátámasztás'!D45+'[1]5.1. alátámasztás'!H45</f>
        <v>0</v>
      </c>
      <c r="E30" s="615"/>
      <c r="F30" s="610"/>
      <c r="G30" s="615"/>
      <c r="H30" s="615"/>
      <c r="I30" s="615"/>
    </row>
    <row r="31" spans="1:9" s="374" customFormat="1" x14ac:dyDescent="0.2">
      <c r="A31" s="375" t="s">
        <v>871</v>
      </c>
      <c r="B31" s="376" t="s">
        <v>206</v>
      </c>
      <c r="C31" s="380">
        <f>+C32+C33+C34+C35</f>
        <v>0</v>
      </c>
      <c r="D31" s="381">
        <f>+D32+D33+D34+D35</f>
        <v>0</v>
      </c>
      <c r="E31" s="616"/>
      <c r="F31" s="610"/>
      <c r="G31" s="616"/>
      <c r="H31" s="616"/>
      <c r="I31" s="616"/>
    </row>
    <row r="32" spans="1:9" s="374" customFormat="1" x14ac:dyDescent="0.2">
      <c r="A32" s="378" t="s">
        <v>18</v>
      </c>
      <c r="B32" s="376" t="s">
        <v>207</v>
      </c>
      <c r="C32" s="810"/>
      <c r="D32" s="379">
        <f>'[1]5.1. alátámasztás'!D47+'[1]5.1. alátámasztás'!H47</f>
        <v>0</v>
      </c>
      <c r="E32" s="615"/>
      <c r="F32" s="610"/>
      <c r="G32" s="615"/>
      <c r="H32" s="615"/>
      <c r="I32" s="615"/>
    </row>
    <row r="33" spans="1:9" s="374" customFormat="1" ht="22.5" x14ac:dyDescent="0.2">
      <c r="A33" s="378" t="s">
        <v>19</v>
      </c>
      <c r="B33" s="376" t="s">
        <v>208</v>
      </c>
      <c r="C33" s="810"/>
      <c r="D33" s="379">
        <f>'[1]5.1. alátámasztás'!D48+'[1]5.1. alátámasztás'!H48</f>
        <v>0</v>
      </c>
      <c r="E33" s="615"/>
      <c r="F33" s="610"/>
      <c r="G33" s="615"/>
      <c r="H33" s="615"/>
      <c r="I33" s="615"/>
    </row>
    <row r="34" spans="1:9" s="374" customFormat="1" x14ac:dyDescent="0.2">
      <c r="A34" s="378" t="s">
        <v>20</v>
      </c>
      <c r="B34" s="376" t="s">
        <v>209</v>
      </c>
      <c r="C34" s="810"/>
      <c r="D34" s="379">
        <f>'[1]5.1. alátámasztás'!D49+'[1]5.1. alátámasztás'!H49</f>
        <v>0</v>
      </c>
      <c r="E34" s="615"/>
      <c r="F34" s="610"/>
      <c r="G34" s="615"/>
      <c r="H34" s="615"/>
      <c r="I34" s="615"/>
    </row>
    <row r="35" spans="1:9" s="374" customFormat="1" x14ac:dyDescent="0.2">
      <c r="A35" s="378" t="s">
        <v>21</v>
      </c>
      <c r="B35" s="376" t="s">
        <v>210</v>
      </c>
      <c r="C35" s="810"/>
      <c r="D35" s="379">
        <f>'[1]5.1. alátámasztás'!D50+'[1]5.1. alátámasztás'!H50</f>
        <v>0</v>
      </c>
      <c r="E35" s="615"/>
      <c r="F35" s="610"/>
      <c r="G35" s="615"/>
      <c r="H35" s="615"/>
      <c r="I35" s="615"/>
    </row>
    <row r="36" spans="1:9" s="374" customFormat="1" x14ac:dyDescent="0.2">
      <c r="A36" s="375" t="s">
        <v>22</v>
      </c>
      <c r="B36" s="376" t="s">
        <v>211</v>
      </c>
      <c r="C36" s="564">
        <v>17596361</v>
      </c>
      <c r="D36" s="565">
        <f>'[1]5.1. alátámasztás'!D51+'[1]5.1. alátámasztás'!H51</f>
        <v>12307819</v>
      </c>
      <c r="E36" s="609"/>
      <c r="F36" s="610"/>
      <c r="G36" s="609"/>
      <c r="H36" s="609"/>
      <c r="I36" s="609"/>
    </row>
    <row r="37" spans="1:9" s="374" customFormat="1" ht="21" x14ac:dyDescent="0.2">
      <c r="A37" s="375" t="s">
        <v>23</v>
      </c>
      <c r="B37" s="376" t="s">
        <v>212</v>
      </c>
      <c r="C37" s="555">
        <f>C9+C10+C20+C36</f>
        <v>7458736975</v>
      </c>
      <c r="D37" s="563">
        <f>D9+D10+D20+D36</f>
        <v>5906574650</v>
      </c>
      <c r="E37" s="612"/>
      <c r="F37" s="610"/>
      <c r="G37" s="612"/>
      <c r="H37" s="612"/>
      <c r="I37" s="612"/>
    </row>
    <row r="38" spans="1:9" s="374" customFormat="1" x14ac:dyDescent="0.2">
      <c r="A38" s="375" t="s">
        <v>24</v>
      </c>
      <c r="B38" s="376" t="s">
        <v>213</v>
      </c>
      <c r="C38" s="564">
        <v>8529313</v>
      </c>
      <c r="D38" s="565">
        <f>'[1]5.1. alátámasztás'!D53+'[1]5.1. alátámasztás'!H53</f>
        <v>8529313</v>
      </c>
      <c r="E38" s="609"/>
      <c r="F38" s="610"/>
      <c r="G38" s="609"/>
      <c r="H38" s="609"/>
      <c r="I38" s="609"/>
    </row>
    <row r="39" spans="1:9" s="374" customFormat="1" x14ac:dyDescent="0.2">
      <c r="A39" s="375" t="s">
        <v>25</v>
      </c>
      <c r="B39" s="376" t="s">
        <v>214</v>
      </c>
      <c r="C39" s="564"/>
      <c r="D39" s="565">
        <f>'[1]5.1. alátámasztás'!D54+'[1]5.1. alátámasztás'!H54</f>
        <v>0</v>
      </c>
      <c r="E39" s="609"/>
      <c r="F39" s="610"/>
      <c r="G39" s="609"/>
      <c r="H39" s="609"/>
      <c r="I39" s="609"/>
    </row>
    <row r="40" spans="1:9" s="374" customFormat="1" x14ac:dyDescent="0.2">
      <c r="A40" s="375" t="s">
        <v>872</v>
      </c>
      <c r="B40" s="376" t="s">
        <v>215</v>
      </c>
      <c r="C40" s="555">
        <f>SUM(C38:C39)</f>
        <v>8529313</v>
      </c>
      <c r="D40" s="563">
        <f t="shared" ref="D40" si="4">SUM(D38:D39)</f>
        <v>8529313</v>
      </c>
      <c r="E40" s="612"/>
      <c r="F40" s="610"/>
      <c r="G40" s="612"/>
      <c r="H40" s="612"/>
      <c r="I40" s="612"/>
    </row>
    <row r="41" spans="1:9" s="374" customFormat="1" x14ac:dyDescent="0.2">
      <c r="A41" s="375" t="s">
        <v>26</v>
      </c>
      <c r="B41" s="376" t="s">
        <v>216</v>
      </c>
      <c r="C41" s="564"/>
      <c r="D41" s="565">
        <f>'[1]5.1. alátámasztás'!D56+'[1]5.1. alátámasztás'!H56</f>
        <v>0</v>
      </c>
      <c r="E41" s="609"/>
      <c r="F41" s="610"/>
      <c r="G41" s="609"/>
      <c r="H41" s="609"/>
      <c r="I41" s="609"/>
    </row>
    <row r="42" spans="1:9" s="374" customFormat="1" x14ac:dyDescent="0.2">
      <c r="A42" s="375" t="s">
        <v>27</v>
      </c>
      <c r="B42" s="376" t="s">
        <v>217</v>
      </c>
      <c r="C42" s="564">
        <v>990185</v>
      </c>
      <c r="D42" s="565">
        <f>'[1]5.1. alátámasztás'!D57+'[1]5.1. alátámasztás'!H57</f>
        <v>990185</v>
      </c>
      <c r="E42" s="609"/>
      <c r="F42" s="610"/>
      <c r="G42" s="609"/>
      <c r="H42" s="609"/>
      <c r="I42" s="609"/>
    </row>
    <row r="43" spans="1:9" s="374" customFormat="1" x14ac:dyDescent="0.2">
      <c r="A43" s="375" t="s">
        <v>28</v>
      </c>
      <c r="B43" s="376" t="s">
        <v>218</v>
      </c>
      <c r="C43" s="564">
        <v>937405932</v>
      </c>
      <c r="D43" s="565">
        <f>'[1]5.1. alátámasztás'!D58+'[1]5.1. alátámasztás'!H58</f>
        <v>937405932</v>
      </c>
      <c r="E43" s="609"/>
      <c r="F43" s="610"/>
      <c r="G43" s="609"/>
      <c r="H43" s="609"/>
      <c r="I43" s="609"/>
    </row>
    <row r="44" spans="1:9" s="374" customFormat="1" x14ac:dyDescent="0.2">
      <c r="A44" s="375" t="s">
        <v>29</v>
      </c>
      <c r="B44" s="376" t="s">
        <v>219</v>
      </c>
      <c r="C44" s="564"/>
      <c r="D44" s="565">
        <f>'[1]5.1. alátámasztás'!D59+'[1]5.1. alátámasztás'!H59</f>
        <v>0</v>
      </c>
      <c r="E44" s="609"/>
      <c r="F44" s="610"/>
      <c r="G44" s="609"/>
      <c r="H44" s="609"/>
      <c r="I44" s="609"/>
    </row>
    <row r="45" spans="1:9" s="374" customFormat="1" x14ac:dyDescent="0.2">
      <c r="A45" s="375" t="s">
        <v>873</v>
      </c>
      <c r="B45" s="376" t="s">
        <v>220</v>
      </c>
      <c r="C45" s="555">
        <f>SUM(C41:C44)</f>
        <v>938396117</v>
      </c>
      <c r="D45" s="563">
        <f t="shared" ref="D45" si="5">SUM(D41:D44)</f>
        <v>938396117</v>
      </c>
      <c r="E45" s="612"/>
      <c r="F45" s="610"/>
      <c r="G45" s="612"/>
      <c r="H45" s="612"/>
      <c r="I45" s="612"/>
    </row>
    <row r="46" spans="1:9" s="374" customFormat="1" x14ac:dyDescent="0.2">
      <c r="A46" s="375" t="s">
        <v>30</v>
      </c>
      <c r="B46" s="376" t="s">
        <v>221</v>
      </c>
      <c r="C46" s="564">
        <v>142270848</v>
      </c>
      <c r="D46" s="565">
        <f>'[1]5.1. alátámasztás'!D61+'[1]5.1. alátámasztás'!H61</f>
        <v>142270848</v>
      </c>
      <c r="E46" s="609"/>
      <c r="F46" s="610"/>
      <c r="G46" s="609"/>
      <c r="H46" s="609"/>
      <c r="I46" s="609"/>
    </row>
    <row r="47" spans="1:9" s="374" customFormat="1" x14ac:dyDescent="0.2">
      <c r="A47" s="375" t="s">
        <v>31</v>
      </c>
      <c r="B47" s="376" t="s">
        <v>222</v>
      </c>
      <c r="C47" s="564">
        <v>141742455</v>
      </c>
      <c r="D47" s="565">
        <f>'[1]5.1. alátámasztás'!D62+'[1]5.1. alátámasztás'!H62</f>
        <v>141742455</v>
      </c>
      <c r="E47" s="609"/>
      <c r="F47" s="610"/>
      <c r="G47" s="609"/>
      <c r="H47" s="609"/>
      <c r="I47" s="609"/>
    </row>
    <row r="48" spans="1:9" s="374" customFormat="1" x14ac:dyDescent="0.2">
      <c r="A48" s="375" t="s">
        <v>32</v>
      </c>
      <c r="B48" s="376" t="s">
        <v>223</v>
      </c>
      <c r="C48" s="564">
        <v>30474617</v>
      </c>
      <c r="D48" s="565">
        <f>'[1]5.1. alátámasztás'!D63+'[1]5.1. alátámasztás'!H63</f>
        <v>30474617</v>
      </c>
      <c r="E48" s="609"/>
      <c r="F48" s="610"/>
      <c r="G48" s="609"/>
      <c r="H48" s="609"/>
      <c r="I48" s="609"/>
    </row>
    <row r="49" spans="1:9" s="374" customFormat="1" x14ac:dyDescent="0.2">
      <c r="A49" s="375" t="s">
        <v>874</v>
      </c>
      <c r="B49" s="376" t="s">
        <v>224</v>
      </c>
      <c r="C49" s="555">
        <f>SUM(C46:C48)</f>
        <v>314487920</v>
      </c>
      <c r="D49" s="563">
        <f t="shared" ref="D49" si="6">SUM(D46:D48)</f>
        <v>314487920</v>
      </c>
      <c r="E49" s="612"/>
      <c r="F49" s="610"/>
      <c r="G49" s="612"/>
      <c r="H49" s="612"/>
      <c r="I49" s="612"/>
    </row>
    <row r="50" spans="1:9" s="374" customFormat="1" x14ac:dyDescent="0.2">
      <c r="A50" s="375" t="s">
        <v>285</v>
      </c>
      <c r="B50" s="376" t="s">
        <v>225</v>
      </c>
      <c r="C50" s="564">
        <v>11136070</v>
      </c>
      <c r="D50" s="565">
        <f>'[1]5.1. alátámasztás'!D65+'[1]5.1. alátámasztás'!H65</f>
        <v>11136070</v>
      </c>
      <c r="E50" s="609"/>
      <c r="F50" s="610"/>
      <c r="G50" s="609"/>
      <c r="H50" s="609"/>
      <c r="I50" s="609"/>
    </row>
    <row r="51" spans="1:9" s="374" customFormat="1" x14ac:dyDescent="0.2">
      <c r="A51" s="375" t="s">
        <v>400</v>
      </c>
      <c r="B51" s="376" t="s">
        <v>226</v>
      </c>
      <c r="C51" s="564">
        <v>-2656496</v>
      </c>
      <c r="D51" s="565">
        <f>'[1]5.1. alátámasztás'!D66+'[1]5.1. alátámasztás'!H66</f>
        <v>-2656496</v>
      </c>
      <c r="E51" s="609"/>
      <c r="F51" s="610"/>
      <c r="G51" s="609"/>
      <c r="H51" s="609"/>
      <c r="I51" s="609"/>
    </row>
    <row r="52" spans="1:9" s="374" customFormat="1" ht="21" x14ac:dyDescent="0.2">
      <c r="A52" s="375" t="s">
        <v>286</v>
      </c>
      <c r="B52" s="376" t="s">
        <v>227</v>
      </c>
      <c r="C52" s="564"/>
      <c r="D52" s="565">
        <f>'[1]5.1. alátámasztás'!D67+'[1]5.1. alátámasztás'!H67</f>
        <v>0</v>
      </c>
      <c r="E52" s="609"/>
      <c r="F52" s="610"/>
      <c r="G52" s="609"/>
      <c r="H52" s="609"/>
      <c r="I52" s="609"/>
    </row>
    <row r="53" spans="1:9" s="374" customFormat="1" x14ac:dyDescent="0.2">
      <c r="A53" s="375" t="s">
        <v>875</v>
      </c>
      <c r="B53" s="376" t="s">
        <v>228</v>
      </c>
      <c r="C53" s="555">
        <f>SUM(C50:C52)</f>
        <v>8479574</v>
      </c>
      <c r="D53" s="563">
        <f t="shared" ref="D53" si="7">SUM(D50:D52)</f>
        <v>8479574</v>
      </c>
      <c r="E53" s="612"/>
      <c r="F53" s="610"/>
      <c r="G53" s="612"/>
      <c r="H53" s="612"/>
      <c r="I53" s="612"/>
    </row>
    <row r="54" spans="1:9" s="374" customFormat="1" x14ac:dyDescent="0.2">
      <c r="A54" s="375" t="s">
        <v>33</v>
      </c>
      <c r="B54" s="376" t="s">
        <v>229</v>
      </c>
      <c r="C54" s="564">
        <v>5633596</v>
      </c>
      <c r="D54" s="565">
        <f>'[1]5.1. alátámasztás'!D69+'[1]5.1. alátámasztás'!H69</f>
        <v>5633596</v>
      </c>
      <c r="E54" s="609"/>
      <c r="F54" s="610"/>
      <c r="G54" s="609"/>
      <c r="H54" s="609"/>
      <c r="I54" s="609"/>
    </row>
    <row r="55" spans="1:9" s="374" customFormat="1" ht="16.5" thickBot="1" x14ac:dyDescent="0.25">
      <c r="A55" s="382" t="s">
        <v>876</v>
      </c>
      <c r="B55" s="383" t="s">
        <v>230</v>
      </c>
      <c r="C55" s="384">
        <f>C37+C40+C45+C49+C52+C53+C54</f>
        <v>8734263495</v>
      </c>
      <c r="D55" s="952">
        <f>D37+D40+D45+D49+D52+D53+D54</f>
        <v>7182101170</v>
      </c>
      <c r="E55" s="611"/>
      <c r="F55" s="610"/>
      <c r="G55" s="611"/>
      <c r="H55" s="612"/>
      <c r="I55" s="611"/>
    </row>
    <row r="56" spans="1:9" x14ac:dyDescent="0.25">
      <c r="A56" s="560"/>
      <c r="C56" s="386"/>
      <c r="D56" s="386"/>
    </row>
    <row r="57" spans="1:9" x14ac:dyDescent="0.25">
      <c r="A57" s="385"/>
      <c r="C57" s="386"/>
      <c r="D57" s="386"/>
    </row>
    <row r="58" spans="1:9" x14ac:dyDescent="0.25">
      <c r="A58" s="387"/>
      <c r="C58" s="386"/>
      <c r="D58" s="386"/>
    </row>
    <row r="59" spans="1:9" x14ac:dyDescent="0.25">
      <c r="A59" s="1201"/>
      <c r="B59" s="1201"/>
      <c r="C59" s="1201"/>
      <c r="D59" s="1201"/>
    </row>
    <row r="60" spans="1:9" x14ac:dyDescent="0.25">
      <c r="A60" s="1201"/>
      <c r="B60" s="1201"/>
      <c r="C60" s="1201"/>
      <c r="D60" s="1201"/>
    </row>
  </sheetData>
  <mergeCells count="17">
    <mergeCell ref="A60:D60"/>
    <mergeCell ref="G5:G6"/>
    <mergeCell ref="H5:H6"/>
    <mergeCell ref="I5:I6"/>
    <mergeCell ref="C7:D7"/>
    <mergeCell ref="G7:I7"/>
    <mergeCell ref="A59:D59"/>
    <mergeCell ref="A5:A7"/>
    <mergeCell ref="B5:B7"/>
    <mergeCell ref="C5:C6"/>
    <mergeCell ref="D5:D6"/>
    <mergeCell ref="E5:E6"/>
    <mergeCell ref="A1:D1"/>
    <mergeCell ref="A2:D2"/>
    <mergeCell ref="A3:D3"/>
    <mergeCell ref="G3:I3"/>
    <mergeCell ref="C4:D4"/>
  </mergeCells>
  <printOptions horizontalCentered="1"/>
  <pageMargins left="0.7" right="0.7" top="0.75" bottom="0.75" header="0.3" footer="0.3"/>
  <pageSetup paperSize="9" scale="65" fitToHeight="0" orientation="portrait" verticalDpi="300" r:id="rId1"/>
  <headerFooter alignWithMargins="0">
    <oddHeader>&amp;R&amp;"Times New Roman,Dőlt"&amp;11 5.1 számú tájékoztató tábla a 17/2020. (VII.13.) önkormányzati rendelethez</oddHead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28"/>
  <sheetViews>
    <sheetView view="pageLayout" zoomScaleNormal="100" workbookViewId="0">
      <selection activeCell="A6" sqref="A6:A7"/>
    </sheetView>
  </sheetViews>
  <sheetFormatPr defaultColWidth="8" defaultRowHeight="12.75" x14ac:dyDescent="0.2"/>
  <cols>
    <col min="1" max="1" width="61" style="389" customWidth="1"/>
    <col min="2" max="2" width="5.28515625" style="403" customWidth="1"/>
    <col min="3" max="3" width="15.42578125" style="388" customWidth="1"/>
    <col min="4" max="16384" width="8" style="388"/>
  </cols>
  <sheetData>
    <row r="1" spans="1:5" ht="18" customHeight="1" x14ac:dyDescent="0.2">
      <c r="A1" s="1217" t="s">
        <v>90</v>
      </c>
      <c r="B1" s="1217"/>
      <c r="C1" s="1217"/>
    </row>
    <row r="2" spans="1:5" ht="14.25" customHeight="1" x14ac:dyDescent="0.2">
      <c r="A2" s="1217" t="s">
        <v>95</v>
      </c>
      <c r="B2" s="1217"/>
      <c r="C2" s="1217"/>
    </row>
    <row r="3" spans="1:5" ht="14.25" x14ac:dyDescent="0.2">
      <c r="A3" s="1218" t="s">
        <v>900</v>
      </c>
      <c r="B3" s="1218"/>
      <c r="C3" s="1218"/>
    </row>
    <row r="5" spans="1:5" ht="13.5" thickBot="1" x14ac:dyDescent="0.25">
      <c r="A5" s="491"/>
      <c r="B5" s="1219" t="s">
        <v>96</v>
      </c>
      <c r="C5" s="1219"/>
    </row>
    <row r="6" spans="1:5" s="390" customFormat="1" ht="31.5" customHeight="1" x14ac:dyDescent="0.2">
      <c r="A6" s="1220" t="s">
        <v>34</v>
      </c>
      <c r="B6" s="1222" t="s">
        <v>335</v>
      </c>
      <c r="C6" s="1224" t="s">
        <v>35</v>
      </c>
    </row>
    <row r="7" spans="1:5" s="390" customFormat="1" ht="12.75" customHeight="1" x14ac:dyDescent="0.2">
      <c r="A7" s="1221"/>
      <c r="B7" s="1223"/>
      <c r="C7" s="1225"/>
      <c r="E7" s="388"/>
    </row>
    <row r="8" spans="1:5" s="394" customFormat="1" ht="13.5" thickBot="1" x14ac:dyDescent="0.25">
      <c r="A8" s="391" t="s">
        <v>368</v>
      </c>
      <c r="B8" s="392" t="s">
        <v>369</v>
      </c>
      <c r="C8" s="393" t="s">
        <v>370</v>
      </c>
    </row>
    <row r="9" spans="1:5" ht="15.75" customHeight="1" x14ac:dyDescent="0.2">
      <c r="A9" s="375" t="s">
        <v>36</v>
      </c>
      <c r="B9" s="395" t="s">
        <v>658</v>
      </c>
      <c r="C9" s="396">
        <v>10591849995</v>
      </c>
    </row>
    <row r="10" spans="1:5" ht="15.75" customHeight="1" x14ac:dyDescent="0.2">
      <c r="A10" s="375" t="s">
        <v>37</v>
      </c>
      <c r="B10" s="376" t="s">
        <v>659</v>
      </c>
      <c r="C10" s="396">
        <v>4473022</v>
      </c>
    </row>
    <row r="11" spans="1:5" ht="15.75" customHeight="1" x14ac:dyDescent="0.2">
      <c r="A11" s="375" t="s">
        <v>38</v>
      </c>
      <c r="B11" s="376" t="s">
        <v>661</v>
      </c>
      <c r="C11" s="396">
        <v>130575084</v>
      </c>
    </row>
    <row r="12" spans="1:5" ht="15.75" customHeight="1" x14ac:dyDescent="0.2">
      <c r="A12" s="375" t="s">
        <v>39</v>
      </c>
      <c r="B12" s="376" t="s">
        <v>663</v>
      </c>
      <c r="C12" s="397">
        <v>-5340121724</v>
      </c>
    </row>
    <row r="13" spans="1:5" ht="15.75" customHeight="1" x14ac:dyDescent="0.2">
      <c r="A13" s="375" t="s">
        <v>40</v>
      </c>
      <c r="B13" s="376" t="s">
        <v>1</v>
      </c>
      <c r="C13" s="397"/>
    </row>
    <row r="14" spans="1:5" ht="15.75" customHeight="1" x14ac:dyDescent="0.2">
      <c r="A14" s="375" t="s">
        <v>41</v>
      </c>
      <c r="B14" s="376" t="s">
        <v>3</v>
      </c>
      <c r="C14" s="397">
        <v>820617365</v>
      </c>
    </row>
    <row r="15" spans="1:5" ht="15.75" customHeight="1" x14ac:dyDescent="0.2">
      <c r="A15" s="375" t="s">
        <v>42</v>
      </c>
      <c r="B15" s="376" t="s">
        <v>5</v>
      </c>
      <c r="C15" s="398">
        <f>+C9+C10+C11+C12+C13+C14</f>
        <v>6207393742</v>
      </c>
    </row>
    <row r="16" spans="1:5" ht="15.75" customHeight="1" x14ac:dyDescent="0.2">
      <c r="A16" s="375" t="s">
        <v>43</v>
      </c>
      <c r="B16" s="376" t="s">
        <v>6</v>
      </c>
      <c r="C16" s="553">
        <v>9824085</v>
      </c>
    </row>
    <row r="17" spans="1:4" ht="15.75" customHeight="1" x14ac:dyDescent="0.2">
      <c r="A17" s="375" t="s">
        <v>44</v>
      </c>
      <c r="B17" s="376" t="s">
        <v>7</v>
      </c>
      <c r="C17" s="397">
        <v>156009319</v>
      </c>
    </row>
    <row r="18" spans="1:4" ht="15.75" customHeight="1" x14ac:dyDescent="0.2">
      <c r="A18" s="375" t="s">
        <v>45</v>
      </c>
      <c r="B18" s="376" t="s">
        <v>193</v>
      </c>
      <c r="C18" s="397">
        <v>41972116</v>
      </c>
    </row>
    <row r="19" spans="1:4" ht="15.75" customHeight="1" x14ac:dyDescent="0.2">
      <c r="A19" s="375" t="s">
        <v>46</v>
      </c>
      <c r="B19" s="376" t="s">
        <v>194</v>
      </c>
      <c r="C19" s="398">
        <f>+C16+C17+C18</f>
        <v>207805520</v>
      </c>
    </row>
    <row r="20" spans="1:4" ht="15.75" customHeight="1" x14ac:dyDescent="0.2">
      <c r="A20" s="375" t="s">
        <v>236</v>
      </c>
      <c r="B20" s="376" t="s">
        <v>195</v>
      </c>
      <c r="C20" s="398"/>
    </row>
    <row r="21" spans="1:4" s="399" customFormat="1" ht="15.75" customHeight="1" x14ac:dyDescent="0.2">
      <c r="A21" s="375" t="s">
        <v>237</v>
      </c>
      <c r="B21" s="376" t="s">
        <v>196</v>
      </c>
      <c r="C21" s="397"/>
    </row>
    <row r="22" spans="1:4" ht="15.75" customHeight="1" x14ac:dyDescent="0.2">
      <c r="A22" s="375" t="s">
        <v>238</v>
      </c>
      <c r="B22" s="376" t="s">
        <v>197</v>
      </c>
      <c r="C22" s="397">
        <v>766901908</v>
      </c>
    </row>
    <row r="23" spans="1:4" ht="15.75" customHeight="1" thickBot="1" x14ac:dyDescent="0.25">
      <c r="A23" s="400" t="s">
        <v>47</v>
      </c>
      <c r="B23" s="383" t="s">
        <v>198</v>
      </c>
      <c r="C23" s="401">
        <f>+C15+C19+C21+C22+C20</f>
        <v>7182101170</v>
      </c>
    </row>
    <row r="24" spans="1:4" ht="15.75" x14ac:dyDescent="0.25">
      <c r="A24" s="385"/>
      <c r="B24" s="387"/>
      <c r="C24" s="386"/>
      <c r="D24" s="386"/>
    </row>
    <row r="25" spans="1:4" ht="15.75" x14ac:dyDescent="0.25">
      <c r="A25" s="385"/>
      <c r="B25" s="387"/>
      <c r="C25" s="386"/>
      <c r="D25" s="386"/>
    </row>
    <row r="26" spans="1:4" ht="15.75" x14ac:dyDescent="0.25">
      <c r="A26" s="387"/>
      <c r="B26" s="387"/>
      <c r="C26" s="386"/>
      <c r="D26" s="386"/>
    </row>
    <row r="27" spans="1:4" ht="15.75" x14ac:dyDescent="0.25">
      <c r="A27" s="1216"/>
      <c r="B27" s="1216"/>
      <c r="C27" s="1216"/>
      <c r="D27" s="402"/>
    </row>
    <row r="28" spans="1:4" ht="15.75" x14ac:dyDescent="0.25">
      <c r="A28" s="1216"/>
      <c r="B28" s="1216"/>
      <c r="C28" s="1216"/>
      <c r="D28" s="402"/>
    </row>
  </sheetData>
  <mergeCells count="9">
    <mergeCell ref="A27:C27"/>
    <mergeCell ref="A28:C28"/>
    <mergeCell ref="A1:C1"/>
    <mergeCell ref="A3:C3"/>
    <mergeCell ref="B5:C5"/>
    <mergeCell ref="A6:A7"/>
    <mergeCell ref="B6:B7"/>
    <mergeCell ref="C6:C7"/>
    <mergeCell ref="A2:C2"/>
  </mergeCells>
  <phoneticPr fontId="28" type="noConversion"/>
  <printOptions horizontalCentered="1"/>
  <pageMargins left="0.78740157480314965" right="0.78740157480314965" top="1.246875" bottom="0.98425196850393704" header="0.78740157480314965" footer="0.78740157480314965"/>
  <pageSetup paperSize="9" scale="95" orientation="portrait" verticalDpi="300" r:id="rId1"/>
  <headerFooter alignWithMargins="0">
    <oddHeader>&amp;R&amp;"Times New Roman CE,Dőlt"&amp;11 5.2 számú tájékoztató tábla a 17/2020. (VII.13.)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46"/>
  <sheetViews>
    <sheetView view="pageLayout" zoomScaleNormal="100" workbookViewId="0">
      <selection activeCell="D15" sqref="D15"/>
    </sheetView>
  </sheetViews>
  <sheetFormatPr defaultColWidth="10.28515625" defaultRowHeight="15.75" x14ac:dyDescent="0.25"/>
  <cols>
    <col min="1" max="1" width="50.42578125" style="404" customWidth="1"/>
    <col min="2" max="2" width="5.85546875" style="404" customWidth="1"/>
    <col min="3" max="3" width="14.7109375" style="404" customWidth="1"/>
    <col min="4" max="4" width="16.42578125" style="404" customWidth="1"/>
    <col min="5" max="16384" width="10.28515625" style="404"/>
  </cols>
  <sheetData>
    <row r="1" spans="1:4" ht="18.75" customHeight="1" x14ac:dyDescent="0.25">
      <c r="A1" s="1226" t="s">
        <v>92</v>
      </c>
      <c r="B1" s="1226"/>
      <c r="C1" s="1226"/>
      <c r="D1" s="1226"/>
    </row>
    <row r="2" spans="1:4" ht="18.75" customHeight="1" x14ac:dyDescent="0.25">
      <c r="A2" s="1226" t="s">
        <v>93</v>
      </c>
      <c r="B2" s="1226"/>
      <c r="C2" s="1226"/>
      <c r="D2" s="1226"/>
    </row>
    <row r="3" spans="1:4" ht="16.5" customHeight="1" x14ac:dyDescent="0.25">
      <c r="A3" s="1226" t="s">
        <v>900</v>
      </c>
      <c r="B3" s="1226"/>
      <c r="C3" s="1226"/>
      <c r="D3" s="1226"/>
    </row>
    <row r="4" spans="1:4" ht="16.5" thickBot="1" x14ac:dyDescent="0.3">
      <c r="A4" s="492"/>
    </row>
    <row r="5" spans="1:4" ht="43.5" customHeight="1" thickBot="1" x14ac:dyDescent="0.3">
      <c r="A5" s="405" t="s">
        <v>174</v>
      </c>
      <c r="B5" s="366" t="s">
        <v>335</v>
      </c>
      <c r="C5" s="406" t="s">
        <v>48</v>
      </c>
      <c r="D5" s="407" t="s">
        <v>181</v>
      </c>
    </row>
    <row r="6" spans="1:4" ht="16.5" thickBot="1" x14ac:dyDescent="0.3">
      <c r="A6" s="408" t="s">
        <v>368</v>
      </c>
      <c r="B6" s="409" t="s">
        <v>369</v>
      </c>
      <c r="C6" s="409" t="s">
        <v>370</v>
      </c>
      <c r="D6" s="410" t="s">
        <v>371</v>
      </c>
    </row>
    <row r="7" spans="1:4" ht="15.75" customHeight="1" x14ac:dyDescent="0.25">
      <c r="A7" s="411" t="s">
        <v>901</v>
      </c>
      <c r="B7" s="412" t="s">
        <v>180</v>
      </c>
      <c r="C7" s="968">
        <f>260+493</f>
        <v>753</v>
      </c>
      <c r="D7" s="969">
        <f>127273364+53401566</f>
        <v>180674930</v>
      </c>
    </row>
    <row r="8" spans="1:4" ht="15.75" customHeight="1" x14ac:dyDescent="0.25">
      <c r="A8" s="411" t="s">
        <v>49</v>
      </c>
      <c r="B8" s="415" t="s">
        <v>183</v>
      </c>
      <c r="C8" s="963">
        <v>84</v>
      </c>
      <c r="D8" s="962">
        <v>124309612</v>
      </c>
    </row>
    <row r="9" spans="1:4" ht="15.75" customHeight="1" x14ac:dyDescent="0.25">
      <c r="A9" s="411" t="s">
        <v>50</v>
      </c>
      <c r="B9" s="415" t="s">
        <v>184</v>
      </c>
      <c r="C9" s="963">
        <f>500+82548</f>
        <v>83048</v>
      </c>
      <c r="D9" s="962">
        <f>31290224+57017816</f>
        <v>88308040</v>
      </c>
    </row>
    <row r="10" spans="1:4" ht="15.75" customHeight="1" thickBot="1" x14ac:dyDescent="0.3">
      <c r="A10" s="418" t="s">
        <v>51</v>
      </c>
      <c r="B10" s="419" t="s">
        <v>185</v>
      </c>
      <c r="C10" s="961"/>
      <c r="D10" s="960">
        <f>2550068</f>
        <v>2550068</v>
      </c>
    </row>
    <row r="11" spans="1:4" ht="15.75" customHeight="1" thickBot="1" x14ac:dyDescent="0.3">
      <c r="A11" s="422" t="s">
        <v>52</v>
      </c>
      <c r="B11" s="423" t="s">
        <v>186</v>
      </c>
      <c r="C11" s="957"/>
      <c r="D11" s="993">
        <f>SUM(D12:D15)</f>
        <v>506415613</v>
      </c>
    </row>
    <row r="12" spans="1:4" ht="15.75" customHeight="1" x14ac:dyDescent="0.25">
      <c r="A12" s="426" t="s">
        <v>53</v>
      </c>
      <c r="B12" s="412" t="s">
        <v>189</v>
      </c>
      <c r="C12" s="959">
        <v>1744</v>
      </c>
      <c r="D12" s="953">
        <v>506415613</v>
      </c>
    </row>
    <row r="13" spans="1:4" ht="15.75" customHeight="1" x14ac:dyDescent="0.25">
      <c r="A13" s="411" t="s">
        <v>54</v>
      </c>
      <c r="B13" s="415" t="s">
        <v>190</v>
      </c>
      <c r="C13" s="963"/>
      <c r="D13" s="962"/>
    </row>
    <row r="14" spans="1:4" ht="15.75" customHeight="1" x14ac:dyDescent="0.25">
      <c r="A14" s="411" t="s">
        <v>55</v>
      </c>
      <c r="B14" s="415" t="s">
        <v>191</v>
      </c>
      <c r="C14" s="963"/>
      <c r="D14" s="962"/>
    </row>
    <row r="15" spans="1:4" ht="15.75" customHeight="1" thickBot="1" x14ac:dyDescent="0.3">
      <c r="A15" s="418" t="s">
        <v>56</v>
      </c>
      <c r="B15" s="419" t="s">
        <v>192</v>
      </c>
      <c r="C15" s="961"/>
      <c r="D15" s="960"/>
    </row>
    <row r="16" spans="1:4" ht="15.75" customHeight="1" thickBot="1" x14ac:dyDescent="0.3">
      <c r="A16" s="422" t="s">
        <v>57</v>
      </c>
      <c r="B16" s="423" t="s">
        <v>193</v>
      </c>
      <c r="C16" s="955"/>
      <c r="D16" s="993"/>
    </row>
    <row r="17" spans="1:4" ht="15.75" customHeight="1" x14ac:dyDescent="0.25">
      <c r="A17" s="426" t="s">
        <v>58</v>
      </c>
      <c r="B17" s="412" t="s">
        <v>194</v>
      </c>
      <c r="C17" s="959"/>
      <c r="D17" s="958"/>
    </row>
    <row r="18" spans="1:4" ht="15.75" customHeight="1" x14ac:dyDescent="0.25">
      <c r="A18" s="411" t="s">
        <v>59</v>
      </c>
      <c r="B18" s="415" t="s">
        <v>195</v>
      </c>
      <c r="C18" s="963"/>
      <c r="D18" s="962"/>
    </row>
    <row r="19" spans="1:4" ht="15.75" customHeight="1" thickBot="1" x14ac:dyDescent="0.3">
      <c r="A19" s="418" t="s">
        <v>60</v>
      </c>
      <c r="B19" s="419" t="s">
        <v>196</v>
      </c>
      <c r="C19" s="961"/>
      <c r="D19" s="960"/>
    </row>
    <row r="20" spans="1:4" ht="15.75" customHeight="1" thickBot="1" x14ac:dyDescent="0.3">
      <c r="A20" s="422" t="s">
        <v>61</v>
      </c>
      <c r="B20" s="423" t="s">
        <v>197</v>
      </c>
      <c r="C20" s="956"/>
      <c r="D20" s="993">
        <f>+D21+D22+D23</f>
        <v>0</v>
      </c>
    </row>
    <row r="21" spans="1:4" ht="15.75" customHeight="1" x14ac:dyDescent="0.25">
      <c r="A21" s="426" t="s">
        <v>62</v>
      </c>
      <c r="B21" s="412" t="s">
        <v>198</v>
      </c>
      <c r="C21" s="959">
        <v>36553</v>
      </c>
      <c r="D21" s="958"/>
    </row>
    <row r="22" spans="1:4" ht="15.75" customHeight="1" x14ac:dyDescent="0.25">
      <c r="A22" s="411" t="s">
        <v>63</v>
      </c>
      <c r="B22" s="415" t="s">
        <v>199</v>
      </c>
      <c r="C22" s="963">
        <v>33824</v>
      </c>
      <c r="D22" s="962"/>
    </row>
    <row r="23" spans="1:4" ht="15.75" customHeight="1" x14ac:dyDescent="0.25">
      <c r="A23" s="411" t="s">
        <v>64</v>
      </c>
      <c r="B23" s="415" t="s">
        <v>200</v>
      </c>
      <c r="C23" s="963">
        <v>8418</v>
      </c>
      <c r="D23" s="962"/>
    </row>
    <row r="24" spans="1:4" ht="15.75" customHeight="1" x14ac:dyDescent="0.25">
      <c r="A24" s="411" t="s">
        <v>65</v>
      </c>
      <c r="B24" s="415" t="s">
        <v>201</v>
      </c>
      <c r="C24" s="963">
        <v>2160</v>
      </c>
      <c r="D24" s="962"/>
    </row>
    <row r="25" spans="1:4" ht="15.75" customHeight="1" x14ac:dyDescent="0.25">
      <c r="A25" s="411"/>
      <c r="B25" s="415" t="s">
        <v>202</v>
      </c>
      <c r="C25" s="963"/>
      <c r="D25" s="962"/>
    </row>
    <row r="26" spans="1:4" ht="15.75" customHeight="1" x14ac:dyDescent="0.25">
      <c r="A26" s="411"/>
      <c r="B26" s="415" t="s">
        <v>203</v>
      </c>
      <c r="C26" s="963"/>
      <c r="D26" s="962"/>
    </row>
    <row r="27" spans="1:4" ht="15.75" customHeight="1" x14ac:dyDescent="0.25">
      <c r="A27" s="411"/>
      <c r="B27" s="415" t="s">
        <v>204</v>
      </c>
      <c r="C27" s="416"/>
      <c r="D27" s="417"/>
    </row>
    <row r="28" spans="1:4" ht="15.75" customHeight="1" x14ac:dyDescent="0.25">
      <c r="A28" s="411"/>
      <c r="B28" s="415" t="s">
        <v>205</v>
      </c>
      <c r="C28" s="416"/>
      <c r="D28" s="417"/>
    </row>
    <row r="29" spans="1:4" ht="15.75" customHeight="1" x14ac:dyDescent="0.25">
      <c r="A29" s="411"/>
      <c r="B29" s="415" t="s">
        <v>206</v>
      </c>
      <c r="C29" s="416"/>
      <c r="D29" s="417"/>
    </row>
    <row r="30" spans="1:4" ht="15.75" customHeight="1" x14ac:dyDescent="0.25">
      <c r="A30" s="411"/>
      <c r="B30" s="415" t="s">
        <v>207</v>
      </c>
      <c r="C30" s="416"/>
      <c r="D30" s="417"/>
    </row>
    <row r="31" spans="1:4" ht="15.75" customHeight="1" x14ac:dyDescent="0.25">
      <c r="A31" s="411"/>
      <c r="B31" s="415" t="s">
        <v>208</v>
      </c>
      <c r="C31" s="416"/>
      <c r="D31" s="417"/>
    </row>
    <row r="32" spans="1:4" ht="15.75" customHeight="1" x14ac:dyDescent="0.25">
      <c r="A32" s="411"/>
      <c r="B32" s="415" t="s">
        <v>209</v>
      </c>
      <c r="C32" s="416"/>
      <c r="D32" s="417"/>
    </row>
    <row r="33" spans="1:4" ht="15.75" customHeight="1" x14ac:dyDescent="0.25">
      <c r="A33" s="411"/>
      <c r="B33" s="415" t="s">
        <v>210</v>
      </c>
      <c r="C33" s="416"/>
      <c r="D33" s="417"/>
    </row>
    <row r="34" spans="1:4" ht="15.75" customHeight="1" x14ac:dyDescent="0.25">
      <c r="A34" s="411"/>
      <c r="B34" s="415" t="s">
        <v>211</v>
      </c>
      <c r="C34" s="416"/>
      <c r="D34" s="417"/>
    </row>
    <row r="35" spans="1:4" ht="15.75" customHeight="1" x14ac:dyDescent="0.25">
      <c r="A35" s="411"/>
      <c r="B35" s="415" t="s">
        <v>212</v>
      </c>
      <c r="C35" s="416"/>
      <c r="D35" s="417"/>
    </row>
    <row r="36" spans="1:4" ht="15.75" customHeight="1" x14ac:dyDescent="0.25">
      <c r="A36" s="411"/>
      <c r="B36" s="415" t="s">
        <v>213</v>
      </c>
      <c r="C36" s="416"/>
      <c r="D36" s="417"/>
    </row>
    <row r="37" spans="1:4" ht="15.75" customHeight="1" x14ac:dyDescent="0.25">
      <c r="A37" s="411"/>
      <c r="B37" s="415" t="s">
        <v>214</v>
      </c>
      <c r="C37" s="416"/>
      <c r="D37" s="417"/>
    </row>
    <row r="38" spans="1:4" ht="15.75" customHeight="1" x14ac:dyDescent="0.25">
      <c r="A38" s="411"/>
      <c r="B38" s="415" t="s">
        <v>215</v>
      </c>
      <c r="C38" s="416"/>
      <c r="D38" s="417"/>
    </row>
    <row r="39" spans="1:4" ht="15.75" customHeight="1" thickBot="1" x14ac:dyDescent="0.3">
      <c r="A39" s="418"/>
      <c r="B39" s="419" t="s">
        <v>216</v>
      </c>
      <c r="C39" s="420"/>
      <c r="D39" s="421"/>
    </row>
    <row r="40" spans="1:4" ht="15.75" customHeight="1" thickBot="1" x14ac:dyDescent="0.3">
      <c r="A40" s="1227" t="s">
        <v>66</v>
      </c>
      <c r="B40" s="1228"/>
      <c r="C40" s="427"/>
      <c r="D40" s="425">
        <f>SUM(D7:D11)+D16+D20</f>
        <v>902258263</v>
      </c>
    </row>
    <row r="41" spans="1:4" x14ac:dyDescent="0.25">
      <c r="A41" s="428" t="s">
        <v>67</v>
      </c>
    </row>
    <row r="42" spans="1:4" x14ac:dyDescent="0.25">
      <c r="A42" s="429"/>
      <c r="B42" s="430"/>
      <c r="C42" s="1229"/>
      <c r="D42" s="1229"/>
    </row>
    <row r="43" spans="1:4" x14ac:dyDescent="0.25">
      <c r="A43" s="429"/>
      <c r="B43" s="430"/>
      <c r="C43" s="431"/>
      <c r="D43" s="431"/>
    </row>
    <row r="44" spans="1:4" x14ac:dyDescent="0.25">
      <c r="A44" s="430"/>
      <c r="B44" s="430"/>
      <c r="C44" s="1229"/>
      <c r="D44" s="1229"/>
    </row>
    <row r="45" spans="1:4" x14ac:dyDescent="0.25">
      <c r="A45" s="432"/>
      <c r="B45" s="432"/>
    </row>
    <row r="46" spans="1:4" x14ac:dyDescent="0.25">
      <c r="A46" s="432"/>
      <c r="B46" s="432"/>
      <c r="C46" s="432"/>
    </row>
  </sheetData>
  <mergeCells count="6">
    <mergeCell ref="A1:D1"/>
    <mergeCell ref="A40:B40"/>
    <mergeCell ref="C42:D42"/>
    <mergeCell ref="C44:D44"/>
    <mergeCell ref="A2:D2"/>
    <mergeCell ref="A3:D3"/>
  </mergeCells>
  <phoneticPr fontId="63" type="noConversion"/>
  <printOptions horizontalCentered="1"/>
  <pageMargins left="0.78740157480314965" right="0.78740157480314965" top="1.1479166666666667" bottom="0.98425196850393704" header="0.78740157480314965" footer="0.78740157480314965"/>
  <pageSetup paperSize="9" scale="93" orientation="portrait" r:id="rId1"/>
  <headerFooter alignWithMargins="0">
    <oddHeader>&amp;R&amp;"Times New Roman,Dőlt"&amp;11 5.3 számú tájékoztató tábla a 17/2020. (VII.13.)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theme="6"/>
  </sheetPr>
  <dimension ref="A1:F41"/>
  <sheetViews>
    <sheetView showRowColHeaders="0" view="pageLayout" zoomScaleNormal="100" workbookViewId="0">
      <selection activeCell="A7" sqref="A7"/>
    </sheetView>
  </sheetViews>
  <sheetFormatPr defaultColWidth="10.28515625" defaultRowHeight="15.75" x14ac:dyDescent="0.25"/>
  <cols>
    <col min="1" max="1" width="48.140625" style="404" customWidth="1"/>
    <col min="2" max="2" width="5.85546875" style="404" customWidth="1"/>
    <col min="3" max="3" width="14.7109375" style="404" customWidth="1"/>
    <col min="4" max="4" width="16.42578125" style="404" customWidth="1"/>
    <col min="5" max="16384" width="10.28515625" style="404"/>
  </cols>
  <sheetData>
    <row r="1" spans="1:6" ht="16.5" customHeight="1" x14ac:dyDescent="0.25">
      <c r="A1" s="1230" t="s">
        <v>90</v>
      </c>
      <c r="B1" s="1231"/>
      <c r="C1" s="1231"/>
      <c r="D1" s="1231"/>
    </row>
    <row r="2" spans="1:6" ht="16.5" customHeight="1" x14ac:dyDescent="0.25">
      <c r="A2" s="1230" t="s">
        <v>94</v>
      </c>
      <c r="B2" s="1230"/>
      <c r="C2" s="1230"/>
      <c r="D2" s="1230"/>
    </row>
    <row r="3" spans="1:6" ht="16.5" customHeight="1" x14ac:dyDescent="0.25">
      <c r="A3" s="1230" t="s">
        <v>900</v>
      </c>
      <c r="B3" s="1230"/>
      <c r="C3" s="1230"/>
      <c r="D3" s="1230"/>
    </row>
    <row r="4" spans="1:6" ht="16.5" customHeight="1" x14ac:dyDescent="0.25">
      <c r="A4" s="561"/>
      <c r="B4" s="562"/>
      <c r="C4" s="562"/>
      <c r="D4" s="562"/>
    </row>
    <row r="5" spans="1:6" ht="16.5" thickBot="1" x14ac:dyDescent="0.3">
      <c r="A5" s="492"/>
      <c r="C5" s="575" t="s">
        <v>182</v>
      </c>
    </row>
    <row r="6" spans="1:6" ht="64.5" thickBot="1" x14ac:dyDescent="0.3">
      <c r="A6" s="433" t="s">
        <v>174</v>
      </c>
      <c r="B6" s="366" t="s">
        <v>335</v>
      </c>
      <c r="C6" s="434" t="s">
        <v>68</v>
      </c>
      <c r="D6" s="435" t="s">
        <v>181</v>
      </c>
    </row>
    <row r="7" spans="1:6" ht="16.5" thickBot="1" x14ac:dyDescent="0.3">
      <c r="A7" s="436" t="s">
        <v>368</v>
      </c>
      <c r="B7" s="437" t="s">
        <v>369</v>
      </c>
      <c r="C7" s="437" t="s">
        <v>370</v>
      </c>
      <c r="D7" s="438" t="s">
        <v>371</v>
      </c>
    </row>
    <row r="8" spans="1:6" ht="15.75" customHeight="1" x14ac:dyDescent="0.25">
      <c r="A8" s="439" t="s">
        <v>69</v>
      </c>
      <c r="B8" s="412" t="s">
        <v>180</v>
      </c>
      <c r="C8" s="413"/>
      <c r="D8" s="414"/>
    </row>
    <row r="9" spans="1:6" ht="15.75" customHeight="1" x14ac:dyDescent="0.25">
      <c r="A9" s="439" t="s">
        <v>70</v>
      </c>
      <c r="B9" s="415" t="s">
        <v>183</v>
      </c>
      <c r="C9" s="416"/>
      <c r="D9" s="417"/>
      <c r="F9" s="493"/>
    </row>
    <row r="10" spans="1:6" ht="15.75" customHeight="1" thickBot="1" x14ac:dyDescent="0.3">
      <c r="A10" s="440" t="s">
        <v>71</v>
      </c>
      <c r="B10" s="419" t="s">
        <v>184</v>
      </c>
      <c r="C10" s="420"/>
      <c r="D10" s="421"/>
    </row>
    <row r="11" spans="1:6" ht="15.75" customHeight="1" thickBot="1" x14ac:dyDescent="0.3">
      <c r="A11" s="422" t="s">
        <v>72</v>
      </c>
      <c r="B11" s="423" t="s">
        <v>185</v>
      </c>
      <c r="C11" s="424"/>
      <c r="D11" s="425">
        <f>+D8+D9+D10</f>
        <v>0</v>
      </c>
    </row>
    <row r="12" spans="1:6" ht="15.75" customHeight="1" x14ac:dyDescent="0.25">
      <c r="A12" s="441" t="s">
        <v>73</v>
      </c>
      <c r="B12" s="412" t="s">
        <v>186</v>
      </c>
      <c r="C12" s="413"/>
      <c r="D12" s="414"/>
    </row>
    <row r="13" spans="1:6" ht="15.75" customHeight="1" x14ac:dyDescent="0.25">
      <c r="A13" s="439" t="s">
        <v>74</v>
      </c>
      <c r="B13" s="415" t="s">
        <v>189</v>
      </c>
      <c r="C13" s="416"/>
      <c r="D13" s="417"/>
    </row>
    <row r="14" spans="1:6" ht="15.75" customHeight="1" x14ac:dyDescent="0.25">
      <c r="A14" s="439" t="s">
        <v>75</v>
      </c>
      <c r="B14" s="415" t="s">
        <v>190</v>
      </c>
      <c r="C14" s="416"/>
      <c r="D14" s="417"/>
    </row>
    <row r="15" spans="1:6" ht="15.75" customHeight="1" x14ac:dyDescent="0.25">
      <c r="A15" s="439" t="s">
        <v>76</v>
      </c>
      <c r="B15" s="415" t="s">
        <v>191</v>
      </c>
      <c r="C15" s="416"/>
      <c r="D15" s="417"/>
    </row>
    <row r="16" spans="1:6" ht="15.75" customHeight="1" thickBot="1" x14ac:dyDescent="0.3">
      <c r="A16" s="440" t="s">
        <v>77</v>
      </c>
      <c r="B16" s="419" t="s">
        <v>192</v>
      </c>
      <c r="C16" s="420"/>
      <c r="D16" s="421"/>
    </row>
    <row r="17" spans="1:4" ht="15.75" customHeight="1" thickBot="1" x14ac:dyDescent="0.3">
      <c r="A17" s="422" t="s">
        <v>78</v>
      </c>
      <c r="B17" s="423" t="s">
        <v>193</v>
      </c>
      <c r="C17" s="442"/>
      <c r="D17" s="425">
        <f>+D12+D13+D14+D15+D16</f>
        <v>0</v>
      </c>
    </row>
    <row r="18" spans="1:4" ht="15.75" customHeight="1" x14ac:dyDescent="0.25">
      <c r="A18" s="441"/>
      <c r="B18" s="412" t="s">
        <v>194</v>
      </c>
      <c r="C18" s="413"/>
      <c r="D18" s="414"/>
    </row>
    <row r="19" spans="1:4" ht="15.75" customHeight="1" x14ac:dyDescent="0.25">
      <c r="A19" s="439"/>
      <c r="B19" s="415" t="s">
        <v>195</v>
      </c>
      <c r="C19" s="416"/>
      <c r="D19" s="417"/>
    </row>
    <row r="20" spans="1:4" ht="15.75" customHeight="1" x14ac:dyDescent="0.25">
      <c r="A20" s="439"/>
      <c r="B20" s="415" t="s">
        <v>196</v>
      </c>
      <c r="C20" s="416"/>
      <c r="D20" s="417"/>
    </row>
    <row r="21" spans="1:4" ht="15.75" customHeight="1" x14ac:dyDescent="0.25">
      <c r="A21" s="439"/>
      <c r="B21" s="415" t="s">
        <v>197</v>
      </c>
      <c r="C21" s="416"/>
      <c r="D21" s="417"/>
    </row>
    <row r="22" spans="1:4" ht="15.75" customHeight="1" x14ac:dyDescent="0.25">
      <c r="A22" s="439"/>
      <c r="B22" s="415" t="s">
        <v>198</v>
      </c>
      <c r="C22" s="416"/>
      <c r="D22" s="417"/>
    </row>
    <row r="23" spans="1:4" ht="15.75" customHeight="1" x14ac:dyDescent="0.25">
      <c r="A23" s="439"/>
      <c r="B23" s="415" t="s">
        <v>199</v>
      </c>
      <c r="C23" s="416"/>
      <c r="D23" s="417"/>
    </row>
    <row r="24" spans="1:4" ht="15.75" customHeight="1" x14ac:dyDescent="0.25">
      <c r="A24" s="439"/>
      <c r="B24" s="415" t="s">
        <v>200</v>
      </c>
      <c r="C24" s="416"/>
      <c r="D24" s="417"/>
    </row>
    <row r="25" spans="1:4" ht="15.75" customHeight="1" x14ac:dyDescent="0.25">
      <c r="A25" s="439"/>
      <c r="B25" s="415" t="s">
        <v>201</v>
      </c>
      <c r="C25" s="416"/>
      <c r="D25" s="417"/>
    </row>
    <row r="26" spans="1:4" ht="15.75" customHeight="1" x14ac:dyDescent="0.25">
      <c r="A26" s="439"/>
      <c r="B26" s="415" t="s">
        <v>202</v>
      </c>
      <c r="C26" s="416"/>
      <c r="D26" s="417"/>
    </row>
    <row r="27" spans="1:4" ht="15.75" customHeight="1" x14ac:dyDescent="0.25">
      <c r="A27" s="439"/>
      <c r="B27" s="415" t="s">
        <v>203</v>
      </c>
      <c r="C27" s="416"/>
      <c r="D27" s="417"/>
    </row>
    <row r="28" spans="1:4" ht="15.75" customHeight="1" x14ac:dyDescent="0.25">
      <c r="A28" s="439"/>
      <c r="B28" s="415" t="s">
        <v>204</v>
      </c>
      <c r="C28" s="416"/>
      <c r="D28" s="417"/>
    </row>
    <row r="29" spans="1:4" ht="15.75" customHeight="1" x14ac:dyDescent="0.25">
      <c r="A29" s="439"/>
      <c r="B29" s="415" t="s">
        <v>205</v>
      </c>
      <c r="C29" s="416"/>
      <c r="D29" s="417"/>
    </row>
    <row r="30" spans="1:4" ht="15.75" customHeight="1" x14ac:dyDescent="0.25">
      <c r="A30" s="439"/>
      <c r="B30" s="415" t="s">
        <v>206</v>
      </c>
      <c r="C30" s="416"/>
      <c r="D30" s="417"/>
    </row>
    <row r="31" spans="1:4" ht="15.75" customHeight="1" x14ac:dyDescent="0.25">
      <c r="A31" s="439"/>
      <c r="B31" s="415" t="s">
        <v>207</v>
      </c>
      <c r="C31" s="416"/>
      <c r="D31" s="417"/>
    </row>
    <row r="32" spans="1:4" ht="15.75" customHeight="1" x14ac:dyDescent="0.25">
      <c r="A32" s="439"/>
      <c r="B32" s="415" t="s">
        <v>208</v>
      </c>
      <c r="C32" s="416"/>
      <c r="D32" s="417"/>
    </row>
    <row r="33" spans="1:6" ht="15.75" customHeight="1" x14ac:dyDescent="0.25">
      <c r="A33" s="439"/>
      <c r="B33" s="415" t="s">
        <v>209</v>
      </c>
      <c r="C33" s="416"/>
      <c r="D33" s="417"/>
    </row>
    <row r="34" spans="1:6" ht="15.75" customHeight="1" x14ac:dyDescent="0.25">
      <c r="A34" s="439"/>
      <c r="B34" s="415" t="s">
        <v>210</v>
      </c>
      <c r="C34" s="416"/>
      <c r="D34" s="417"/>
    </row>
    <row r="35" spans="1:6" ht="15.75" customHeight="1" x14ac:dyDescent="0.25">
      <c r="A35" s="439"/>
      <c r="B35" s="415" t="s">
        <v>211</v>
      </c>
      <c r="C35" s="416"/>
      <c r="D35" s="417"/>
    </row>
    <row r="36" spans="1:6" ht="15.75" customHeight="1" x14ac:dyDescent="0.25">
      <c r="A36" s="439"/>
      <c r="B36" s="415" t="s">
        <v>212</v>
      </c>
      <c r="C36" s="416"/>
      <c r="D36" s="417"/>
    </row>
    <row r="37" spans="1:6" ht="15.75" customHeight="1" x14ac:dyDescent="0.25">
      <c r="A37" s="439"/>
      <c r="B37" s="415" t="s">
        <v>213</v>
      </c>
      <c r="C37" s="416"/>
      <c r="D37" s="417"/>
    </row>
    <row r="38" spans="1:6" ht="15.75" customHeight="1" x14ac:dyDescent="0.25">
      <c r="A38" s="439"/>
      <c r="B38" s="415" t="s">
        <v>214</v>
      </c>
      <c r="C38" s="416"/>
      <c r="D38" s="417"/>
    </row>
    <row r="39" spans="1:6" ht="15.75" customHeight="1" x14ac:dyDescent="0.25">
      <c r="A39" s="439"/>
      <c r="B39" s="415" t="s">
        <v>215</v>
      </c>
      <c r="C39" s="416"/>
      <c r="D39" s="417"/>
    </row>
    <row r="40" spans="1:6" ht="15.75" customHeight="1" thickBot="1" x14ac:dyDescent="0.3">
      <c r="A40" s="443"/>
      <c r="B40" s="444" t="s">
        <v>216</v>
      </c>
      <c r="C40" s="445"/>
      <c r="D40" s="446"/>
    </row>
    <row r="41" spans="1:6" ht="15.75" customHeight="1" thickBot="1" x14ac:dyDescent="0.3">
      <c r="A41" s="1232" t="s">
        <v>79</v>
      </c>
      <c r="B41" s="1233"/>
      <c r="C41" s="427"/>
      <c r="D41" s="425">
        <f>+D11+D17+SUM(D18:D40)</f>
        <v>0</v>
      </c>
      <c r="F41" s="447"/>
    </row>
  </sheetData>
  <mergeCells count="4">
    <mergeCell ref="A1:D1"/>
    <mergeCell ref="A41:B41"/>
    <mergeCell ref="A2:D2"/>
    <mergeCell ref="A3:D3"/>
  </mergeCells>
  <phoneticPr fontId="63" type="noConversion"/>
  <printOptions horizontalCentered="1"/>
  <pageMargins left="0.78740157480314965" right="0.78740157480314965" top="1.128125" bottom="0.98425196850393704" header="0.78740157480314965" footer="0.78740157480314965"/>
  <pageSetup paperSize="9" scale="95" orientation="portrait" r:id="rId1"/>
  <headerFooter alignWithMargins="0">
    <oddHeader>&amp;R&amp;"Times New Roman,Dőlt"&amp;11 5.4 számú tájékoztató tábla a 17/2020. (VII.13.)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13"/>
  <sheetViews>
    <sheetView view="pageLayout" zoomScaleNormal="100" workbookViewId="0">
      <selection activeCell="F1" sqref="F1:F9"/>
    </sheetView>
  </sheetViews>
  <sheetFormatPr defaultColWidth="8" defaultRowHeight="12.75" x14ac:dyDescent="0.2"/>
  <cols>
    <col min="1" max="1" width="8" style="449" customWidth="1"/>
    <col min="2" max="2" width="50" style="449" customWidth="1"/>
    <col min="3" max="4" width="21.42578125" style="449" customWidth="1"/>
    <col min="5" max="5" width="20.28515625" style="449" customWidth="1"/>
    <col min="6" max="6" width="5.85546875" style="449" customWidth="1"/>
    <col min="7" max="16384" width="8" style="449"/>
  </cols>
  <sheetData>
    <row r="1" spans="1:6" ht="12.75" customHeight="1" x14ac:dyDescent="0.2">
      <c r="A1" s="448"/>
      <c r="F1" s="1264" t="s">
        <v>975</v>
      </c>
    </row>
    <row r="2" spans="1:6" ht="33" customHeight="1" x14ac:dyDescent="0.2">
      <c r="A2" s="1234" t="s">
        <v>789</v>
      </c>
      <c r="B2" s="1234"/>
      <c r="C2" s="1234"/>
      <c r="D2" s="1234"/>
      <c r="E2" s="1234"/>
      <c r="F2" s="1264"/>
    </row>
    <row r="3" spans="1:6" ht="16.5" thickBot="1" x14ac:dyDescent="0.3">
      <c r="A3" s="450"/>
      <c r="F3" s="1264"/>
    </row>
    <row r="4" spans="1:6" ht="79.5" thickBot="1" x14ac:dyDescent="0.25">
      <c r="A4" s="451" t="s">
        <v>335</v>
      </c>
      <c r="B4" s="452" t="s">
        <v>336</v>
      </c>
      <c r="C4" s="452" t="s">
        <v>337</v>
      </c>
      <c r="D4" s="452" t="s">
        <v>338</v>
      </c>
      <c r="E4" s="453" t="s">
        <v>339</v>
      </c>
      <c r="F4" s="1264"/>
    </row>
    <row r="5" spans="1:6" ht="15.75" x14ac:dyDescent="0.2">
      <c r="A5" s="454" t="s">
        <v>180</v>
      </c>
      <c r="B5" s="484" t="s">
        <v>8</v>
      </c>
      <c r="C5" s="485">
        <v>100</v>
      </c>
      <c r="D5" s="486">
        <v>25500000</v>
      </c>
      <c r="E5" s="487" t="s">
        <v>804</v>
      </c>
      <c r="F5" s="1264"/>
    </row>
    <row r="6" spans="1:6" ht="15.75" x14ac:dyDescent="0.2">
      <c r="A6" s="454" t="s">
        <v>183</v>
      </c>
      <c r="B6" s="484" t="s">
        <v>9</v>
      </c>
      <c r="C6" s="485">
        <v>11</v>
      </c>
      <c r="D6" s="486">
        <v>330000</v>
      </c>
      <c r="E6" s="487">
        <v>3013000</v>
      </c>
      <c r="F6" s="1264"/>
    </row>
    <row r="7" spans="1:6" ht="15.75" x14ac:dyDescent="0.2">
      <c r="A7" s="454" t="s">
        <v>184</v>
      </c>
      <c r="B7" s="484" t="s">
        <v>470</v>
      </c>
      <c r="C7" s="985">
        <v>9.0299999999999994</v>
      </c>
      <c r="D7" s="486">
        <v>2000000</v>
      </c>
      <c r="E7" s="487">
        <v>909746000</v>
      </c>
      <c r="F7" s="1264"/>
    </row>
    <row r="8" spans="1:6" ht="16.5" thickBot="1" x14ac:dyDescent="0.25">
      <c r="A8" s="454" t="s">
        <v>185</v>
      </c>
      <c r="B8" s="484" t="s">
        <v>471</v>
      </c>
      <c r="C8" s="918"/>
      <c r="D8" s="486">
        <v>29000</v>
      </c>
      <c r="E8" s="488"/>
      <c r="F8" s="1264"/>
    </row>
    <row r="9" spans="1:6" ht="16.5" thickBot="1" x14ac:dyDescent="0.3">
      <c r="A9" s="1235" t="s">
        <v>340</v>
      </c>
      <c r="B9" s="1236"/>
      <c r="C9" s="455"/>
      <c r="D9" s="566">
        <f>IF(SUM(D5:D8)=0,"",SUM(D5:D8))</f>
        <v>27859000</v>
      </c>
      <c r="E9" s="456">
        <f>IF(SUM(E5:E8)=0,"",SUM(E5:E8))</f>
        <v>912759000</v>
      </c>
      <c r="F9" s="1264"/>
    </row>
    <row r="10" spans="1:6" ht="15.75" customHeight="1" x14ac:dyDescent="0.25">
      <c r="A10" s="450"/>
    </row>
    <row r="11" spans="1:6" x14ac:dyDescent="0.2">
      <c r="A11" s="490"/>
    </row>
    <row r="12" spans="1:6" x14ac:dyDescent="0.2">
      <c r="B12" s="490"/>
    </row>
    <row r="13" spans="1:6" ht="20.25" x14ac:dyDescent="0.3">
      <c r="C13" s="494"/>
    </row>
  </sheetData>
  <mergeCells count="3">
    <mergeCell ref="F1:F9"/>
    <mergeCell ref="A2:E2"/>
    <mergeCell ref="A9:B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6"/>
  <sheetViews>
    <sheetView view="pageLayout" zoomScaleNormal="100" workbookViewId="0">
      <selection sqref="A1:F1"/>
    </sheetView>
  </sheetViews>
  <sheetFormatPr defaultColWidth="8" defaultRowHeight="12.75" x14ac:dyDescent="0.2"/>
  <cols>
    <col min="1" max="1" width="6.5703125" style="967" customWidth="1"/>
    <col min="2" max="2" width="52.140625" style="967" customWidth="1"/>
    <col min="3" max="3" width="22" style="967" customWidth="1"/>
    <col min="4" max="6" width="14.85546875" style="967" customWidth="1"/>
    <col min="7" max="7" width="12.42578125" style="967" bestFit="1" customWidth="1"/>
    <col min="8" max="8" width="11.85546875" style="967" bestFit="1" customWidth="1"/>
    <col min="9" max="16384" width="8" style="967"/>
  </cols>
  <sheetData>
    <row r="1" spans="1:8" ht="12.75" customHeight="1" x14ac:dyDescent="0.25">
      <c r="A1" s="1265" t="s">
        <v>976</v>
      </c>
      <c r="B1" s="1265"/>
      <c r="C1" s="1265"/>
      <c r="D1" s="1265"/>
      <c r="E1" s="1265"/>
      <c r="F1" s="1265"/>
    </row>
    <row r="2" spans="1:8" ht="14.25" x14ac:dyDescent="0.2">
      <c r="A2" s="970"/>
      <c r="B2" s="970"/>
      <c r="C2" s="970"/>
    </row>
    <row r="3" spans="1:8" ht="33.75" customHeight="1" x14ac:dyDescent="0.2">
      <c r="A3" s="1237" t="s">
        <v>80</v>
      </c>
      <c r="B3" s="1237"/>
      <c r="C3" s="1237"/>
      <c r="D3" s="1237"/>
      <c r="E3" s="1237"/>
      <c r="F3" s="1237"/>
    </row>
    <row r="4" spans="1:8" ht="13.5" thickBot="1" x14ac:dyDescent="0.25">
      <c r="B4" s="986"/>
      <c r="C4" s="971"/>
      <c r="F4" s="954" t="s">
        <v>881</v>
      </c>
    </row>
    <row r="5" spans="1:8" s="975" customFormat="1" ht="43.5" customHeight="1" thickBot="1" x14ac:dyDescent="0.25">
      <c r="A5" s="972" t="s">
        <v>241</v>
      </c>
      <c r="B5" s="973" t="s">
        <v>174</v>
      </c>
      <c r="C5" s="974" t="s">
        <v>880</v>
      </c>
      <c r="D5" s="974" t="s">
        <v>587</v>
      </c>
      <c r="E5" s="974" t="s">
        <v>878</v>
      </c>
      <c r="F5" s="974" t="s">
        <v>879</v>
      </c>
    </row>
    <row r="6" spans="1:8" ht="28.5" customHeight="1" x14ac:dyDescent="0.2">
      <c r="A6" s="976" t="s">
        <v>180</v>
      </c>
      <c r="B6" s="987" t="s">
        <v>794</v>
      </c>
      <c r="C6" s="977">
        <f>SUM(C7:C8)</f>
        <v>372739822</v>
      </c>
      <c r="D6" s="977">
        <f>SUM(D7:D8)</f>
        <v>347423042</v>
      </c>
      <c r="E6" s="977">
        <f>SUM(E7:E8)</f>
        <v>456114</v>
      </c>
      <c r="F6" s="977">
        <f>SUM(F7:F8)</f>
        <v>24860666</v>
      </c>
    </row>
    <row r="7" spans="1:8" ht="18" customHeight="1" x14ac:dyDescent="0.2">
      <c r="A7" s="978" t="s">
        <v>183</v>
      </c>
      <c r="B7" s="979" t="s">
        <v>83</v>
      </c>
      <c r="C7" s="980">
        <f>D7+E7+F7</f>
        <v>372122742</v>
      </c>
      <c r="D7" s="980">
        <v>347327052</v>
      </c>
      <c r="E7" s="980">
        <v>367829</v>
      </c>
      <c r="F7" s="980">
        <v>24427861</v>
      </c>
    </row>
    <row r="8" spans="1:8" ht="18" customHeight="1" x14ac:dyDescent="0.2">
      <c r="A8" s="978" t="s">
        <v>184</v>
      </c>
      <c r="B8" s="979" t="s">
        <v>84</v>
      </c>
      <c r="C8" s="980">
        <f>D8+E8+F8</f>
        <v>617080</v>
      </c>
      <c r="D8" s="980">
        <v>95990</v>
      </c>
      <c r="E8" s="980">
        <v>88285</v>
      </c>
      <c r="F8" s="980">
        <v>432805</v>
      </c>
    </row>
    <row r="9" spans="1:8" ht="18" customHeight="1" x14ac:dyDescent="0.2">
      <c r="A9" s="978" t="s">
        <v>185</v>
      </c>
      <c r="B9" s="981" t="s">
        <v>81</v>
      </c>
      <c r="C9" s="980">
        <f>D9+E9+F9</f>
        <v>5252537864</v>
      </c>
      <c r="D9" s="980">
        <f>3467673891</f>
        <v>3467673891</v>
      </c>
      <c r="E9" s="980">
        <v>210367902</v>
      </c>
      <c r="F9" s="980">
        <v>1574496071</v>
      </c>
      <c r="G9" s="989"/>
      <c r="H9" s="989"/>
    </row>
    <row r="10" spans="1:8" ht="18" customHeight="1" x14ac:dyDescent="0.2">
      <c r="A10" s="978" t="s">
        <v>186</v>
      </c>
      <c r="B10" s="981" t="s">
        <v>82</v>
      </c>
      <c r="C10" s="980">
        <f>D10+E10+F10</f>
        <v>-4287902580</v>
      </c>
      <c r="D10" s="980">
        <f>-2529368805</f>
        <v>-2529368805</v>
      </c>
      <c r="E10" s="980">
        <v>-210109448</v>
      </c>
      <c r="F10" s="980">
        <v>-1548424327</v>
      </c>
      <c r="G10" s="989"/>
    </row>
    <row r="11" spans="1:8" ht="18" customHeight="1" thickBot="1" x14ac:dyDescent="0.25">
      <c r="A11" s="976" t="s">
        <v>189</v>
      </c>
      <c r="B11" s="965" t="s">
        <v>877</v>
      </c>
      <c r="C11" s="964">
        <f>SUM(D11:F11)</f>
        <v>-398978989</v>
      </c>
      <c r="D11" s="964">
        <f>-349091822-27727549+1500000-6153232+67500-330200+2012500+1137219</f>
        <v>-378585584</v>
      </c>
      <c r="E11" s="964">
        <f>-921746+373650+59545+100886+562</f>
        <v>-387103</v>
      </c>
      <c r="F11" s="964">
        <v>-20006302</v>
      </c>
    </row>
    <row r="12" spans="1:8" ht="25.5" customHeight="1" x14ac:dyDescent="0.2">
      <c r="A12" s="990" t="s">
        <v>190</v>
      </c>
      <c r="B12" s="988" t="s">
        <v>795</v>
      </c>
      <c r="C12" s="982">
        <f>C6+C9+C10+C11</f>
        <v>938396117</v>
      </c>
      <c r="D12" s="982">
        <f>D6+D9+D10+D11</f>
        <v>907142544</v>
      </c>
      <c r="E12" s="982">
        <f>E6+E9+E10+E11</f>
        <v>327465</v>
      </c>
      <c r="F12" s="982">
        <f>F6+F9+F10+F11</f>
        <v>30926108</v>
      </c>
      <c r="G12" s="989"/>
      <c r="H12" s="989"/>
    </row>
    <row r="13" spans="1:8" ht="18" customHeight="1" x14ac:dyDescent="0.2">
      <c r="A13" s="991" t="s">
        <v>191</v>
      </c>
      <c r="B13" s="979" t="s">
        <v>83</v>
      </c>
      <c r="C13" s="980">
        <f>D13+E13+F13</f>
        <v>937405932</v>
      </c>
      <c r="D13" s="980">
        <v>906763769</v>
      </c>
      <c r="E13" s="980">
        <v>184145</v>
      </c>
      <c r="F13" s="980">
        <v>30458018</v>
      </c>
    </row>
    <row r="14" spans="1:8" ht="18" customHeight="1" thickBot="1" x14ac:dyDescent="0.25">
      <c r="A14" s="992" t="s">
        <v>192</v>
      </c>
      <c r="B14" s="983" t="s">
        <v>84</v>
      </c>
      <c r="C14" s="984">
        <f>D14+E14+F14</f>
        <v>990185</v>
      </c>
      <c r="D14" s="984">
        <v>378775</v>
      </c>
      <c r="E14" s="984">
        <v>143320</v>
      </c>
      <c r="F14" s="984">
        <v>468090</v>
      </c>
    </row>
    <row r="15" spans="1:8" x14ac:dyDescent="0.2">
      <c r="E15" s="989"/>
    </row>
    <row r="16" spans="1:8" x14ac:dyDescent="0.2">
      <c r="D16" s="989"/>
      <c r="E16" s="989"/>
    </row>
  </sheetData>
  <mergeCells count="2">
    <mergeCell ref="A1:F1"/>
    <mergeCell ref="A3:F3"/>
  </mergeCells>
  <conditionalFormatting sqref="C12:F12">
    <cfRule type="cellIs" dxfId="0" priority="2" stopIfTrue="1" operator="notEqual">
      <formula>SUM(C13:C14)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2"/>
  <sheetViews>
    <sheetView view="pageLayout" zoomScaleNormal="120" workbookViewId="0">
      <selection activeCell="B6" sqref="B6"/>
    </sheetView>
  </sheetViews>
  <sheetFormatPr defaultColWidth="8" defaultRowHeight="15" x14ac:dyDescent="0.25"/>
  <cols>
    <col min="1" max="1" width="4.85546875" style="457" customWidth="1"/>
    <col min="2" max="2" width="58.85546875" style="457" customWidth="1"/>
    <col min="3" max="3" width="16.7109375" style="457" customWidth="1"/>
    <col min="4" max="16384" width="8" style="457"/>
  </cols>
  <sheetData>
    <row r="1" spans="1:4" ht="42.75" customHeight="1" x14ac:dyDescent="0.25">
      <c r="A1" s="1238" t="s">
        <v>788</v>
      </c>
      <c r="B1" s="1238"/>
      <c r="C1" s="1238"/>
    </row>
    <row r="2" spans="1:4" ht="15.95" customHeight="1" thickBot="1" x14ac:dyDescent="0.3">
      <c r="A2" s="458"/>
      <c r="B2" s="458"/>
      <c r="C2" s="459" t="s">
        <v>411</v>
      </c>
      <c r="D2" s="460"/>
    </row>
    <row r="3" spans="1:4" ht="26.25" customHeight="1" thickBot="1" x14ac:dyDescent="0.3">
      <c r="A3" s="461" t="s">
        <v>241</v>
      </c>
      <c r="B3" s="462" t="s">
        <v>85</v>
      </c>
      <c r="C3" s="463" t="s">
        <v>723</v>
      </c>
    </row>
    <row r="4" spans="1:4" ht="15.75" thickBot="1" x14ac:dyDescent="0.3">
      <c r="A4" s="464">
        <v>1</v>
      </c>
      <c r="B4" s="465">
        <v>2</v>
      </c>
      <c r="C4" s="466">
        <v>3</v>
      </c>
    </row>
    <row r="5" spans="1:4" x14ac:dyDescent="0.25">
      <c r="A5" s="467" t="s">
        <v>180</v>
      </c>
      <c r="B5" s="468" t="s">
        <v>882</v>
      </c>
      <c r="C5" s="469">
        <v>424778074</v>
      </c>
    </row>
    <row r="6" spans="1:4" ht="27.75" customHeight="1" x14ac:dyDescent="0.25">
      <c r="A6" s="470" t="s">
        <v>183</v>
      </c>
      <c r="B6" s="471" t="s">
        <v>883</v>
      </c>
      <c r="C6" s="472">
        <f>965935+32477686+21854406</f>
        <v>55298027</v>
      </c>
    </row>
    <row r="7" spans="1:4" x14ac:dyDescent="0.25">
      <c r="A7" s="470" t="s">
        <v>184</v>
      </c>
      <c r="B7" s="473" t="s">
        <v>86</v>
      </c>
      <c r="C7" s="472"/>
    </row>
    <row r="8" spans="1:4" ht="24.75" x14ac:dyDescent="0.25">
      <c r="A8" s="470" t="s">
        <v>185</v>
      </c>
      <c r="B8" s="473" t="s">
        <v>87</v>
      </c>
      <c r="C8" s="472">
        <v>5525134</v>
      </c>
    </row>
    <row r="9" spans="1:4" x14ac:dyDescent="0.25">
      <c r="A9" s="470" t="s">
        <v>186</v>
      </c>
      <c r="B9" s="473" t="s">
        <v>88</v>
      </c>
      <c r="C9" s="474">
        <v>13530790</v>
      </c>
    </row>
    <row r="10" spans="1:4" ht="15.75" thickBot="1" x14ac:dyDescent="0.3">
      <c r="A10" s="470" t="s">
        <v>189</v>
      </c>
      <c r="B10" s="475" t="s">
        <v>89</v>
      </c>
      <c r="C10" s="472"/>
    </row>
    <row r="11" spans="1:4" ht="15.75" thickBot="1" x14ac:dyDescent="0.3">
      <c r="A11" s="1239" t="s">
        <v>97</v>
      </c>
      <c r="B11" s="1240"/>
      <c r="C11" s="476">
        <f>SUM(C5:C10)</f>
        <v>499132025</v>
      </c>
    </row>
    <row r="12" spans="1:4" ht="23.25" customHeight="1" x14ac:dyDescent="0.25">
      <c r="A12" s="1241" t="s">
        <v>98</v>
      </c>
      <c r="B12" s="1241"/>
      <c r="C12" s="1241"/>
    </row>
  </sheetData>
  <mergeCells count="3">
    <mergeCell ref="A1:C1"/>
    <mergeCell ref="A11:B11"/>
    <mergeCell ref="A12:C12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CE,Dőlt"&amp;11 8. számú tájékoztató tábla a 17/2020. (VII.13.)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theme="6"/>
  </sheetPr>
  <dimension ref="A1:H160"/>
  <sheetViews>
    <sheetView view="pageLayout" zoomScaleNormal="120" zoomScaleSheetLayoutView="70" workbookViewId="0">
      <selection activeCell="D145" sqref="D145"/>
    </sheetView>
  </sheetViews>
  <sheetFormatPr defaultColWidth="8" defaultRowHeight="15.75" x14ac:dyDescent="0.25"/>
  <cols>
    <col min="1" max="1" width="7.7109375" style="91" customWidth="1"/>
    <col min="2" max="2" width="55.5703125" style="91" customWidth="1"/>
    <col min="3" max="3" width="14.85546875" style="91" customWidth="1"/>
    <col min="4" max="5" width="14.85546875" style="89" customWidth="1"/>
    <col min="6" max="6" width="8" style="25"/>
    <col min="7" max="7" width="21" style="994" bestFit="1" customWidth="1"/>
    <col min="8" max="16384" width="8" style="25"/>
  </cols>
  <sheetData>
    <row r="1" spans="1:7" ht="15.95" customHeight="1" x14ac:dyDescent="0.25">
      <c r="A1" s="1103" t="s">
        <v>239</v>
      </c>
      <c r="B1" s="1103"/>
      <c r="C1" s="1103"/>
      <c r="D1" s="1103"/>
      <c r="E1" s="1103"/>
    </row>
    <row r="2" spans="1:7" ht="15.95" customHeight="1" thickBot="1" x14ac:dyDescent="0.3">
      <c r="A2" s="26" t="s">
        <v>240</v>
      </c>
      <c r="B2" s="26"/>
      <c r="C2" s="26"/>
      <c r="D2" s="495"/>
      <c r="E2" s="495" t="s">
        <v>409</v>
      </c>
    </row>
    <row r="3" spans="1:7" ht="15.95" customHeight="1" x14ac:dyDescent="0.25">
      <c r="A3" s="1104" t="s">
        <v>317</v>
      </c>
      <c r="B3" s="1106" t="s">
        <v>242</v>
      </c>
      <c r="C3" s="1242" t="s">
        <v>787</v>
      </c>
      <c r="D3" s="1108" t="s">
        <v>720</v>
      </c>
      <c r="E3" s="1109"/>
    </row>
    <row r="4" spans="1:7" ht="38.1" customHeight="1" thickBot="1" x14ac:dyDescent="0.3">
      <c r="A4" s="1105"/>
      <c r="B4" s="1107"/>
      <c r="C4" s="1243"/>
      <c r="D4" s="28" t="s">
        <v>367</v>
      </c>
      <c r="E4" s="29" t="s">
        <v>175</v>
      </c>
    </row>
    <row r="5" spans="1:7" s="31" customFormat="1" ht="12" customHeight="1" thickBot="1" x14ac:dyDescent="0.25">
      <c r="A5" s="1" t="s">
        <v>368</v>
      </c>
      <c r="B5" s="2" t="s">
        <v>369</v>
      </c>
      <c r="C5" s="2" t="s">
        <v>370</v>
      </c>
      <c r="D5" s="2" t="s">
        <v>372</v>
      </c>
      <c r="E5" s="69" t="s">
        <v>550</v>
      </c>
    </row>
    <row r="6" spans="1:7" s="34" customFormat="1" ht="12" customHeight="1" thickBot="1" x14ac:dyDescent="0.25">
      <c r="A6" s="4" t="s">
        <v>180</v>
      </c>
      <c r="B6" s="496" t="s">
        <v>373</v>
      </c>
      <c r="C6" s="32">
        <v>1170233686</v>
      </c>
      <c r="D6" s="32">
        <f>'1.sz.mell.'!D6</f>
        <v>1324135065</v>
      </c>
      <c r="E6" s="799">
        <f>'1.sz.mell.'!E6</f>
        <v>1324135065</v>
      </c>
      <c r="G6" s="31"/>
    </row>
    <row r="7" spans="1:7" s="34" customFormat="1" ht="12" customHeight="1" x14ac:dyDescent="0.2">
      <c r="A7" s="10" t="s">
        <v>260</v>
      </c>
      <c r="B7" s="497" t="s">
        <v>375</v>
      </c>
      <c r="C7" s="766">
        <v>228389971</v>
      </c>
      <c r="D7" s="36">
        <f>'1.sz.mell.'!D7</f>
        <v>218098142</v>
      </c>
      <c r="E7" s="37">
        <f>'1.sz.mell.'!E7</f>
        <v>218098142</v>
      </c>
      <c r="G7" s="31"/>
    </row>
    <row r="8" spans="1:7" s="34" customFormat="1" ht="12" customHeight="1" x14ac:dyDescent="0.2">
      <c r="A8" s="8" t="s">
        <v>262</v>
      </c>
      <c r="B8" s="498" t="s">
        <v>376</v>
      </c>
      <c r="C8" s="767">
        <v>227307468</v>
      </c>
      <c r="D8" s="39">
        <f>'1.sz.mell.'!D8</f>
        <v>238466411</v>
      </c>
      <c r="E8" s="40">
        <f>'1.sz.mell.'!E8</f>
        <v>238466411</v>
      </c>
      <c r="G8" s="31"/>
    </row>
    <row r="9" spans="1:7" s="34" customFormat="1" ht="12" customHeight="1" x14ac:dyDescent="0.2">
      <c r="A9" s="8" t="s">
        <v>263</v>
      </c>
      <c r="B9" s="498" t="s">
        <v>377</v>
      </c>
      <c r="C9" s="767">
        <v>660574907</v>
      </c>
      <c r="D9" s="39">
        <f>'1.sz.mell.'!D9</f>
        <v>784493453</v>
      </c>
      <c r="E9" s="40">
        <f>'1.sz.mell.'!E9</f>
        <v>784493453</v>
      </c>
      <c r="G9" s="31"/>
    </row>
    <row r="10" spans="1:7" s="34" customFormat="1" ht="12" customHeight="1" x14ac:dyDescent="0.2">
      <c r="A10" s="8" t="s">
        <v>265</v>
      </c>
      <c r="B10" s="498" t="s">
        <v>378</v>
      </c>
      <c r="C10" s="767">
        <v>34596226</v>
      </c>
      <c r="D10" s="39">
        <f>'1.sz.mell.'!D10</f>
        <v>34753573</v>
      </c>
      <c r="E10" s="40">
        <f>'1.sz.mell.'!E10</f>
        <v>34753573</v>
      </c>
      <c r="G10" s="31"/>
    </row>
    <row r="11" spans="1:7" s="34" customFormat="1" ht="12" customHeight="1" x14ac:dyDescent="0.2">
      <c r="A11" s="8" t="s">
        <v>379</v>
      </c>
      <c r="B11" s="498" t="s">
        <v>413</v>
      </c>
      <c r="C11" s="767">
        <v>0</v>
      </c>
      <c r="D11" s="39">
        <f>'1.sz.mell.'!D11</f>
        <v>0</v>
      </c>
      <c r="E11" s="40">
        <f>'1.sz.mell.'!E11</f>
        <v>0</v>
      </c>
      <c r="G11" s="31"/>
    </row>
    <row r="12" spans="1:7" s="34" customFormat="1" ht="12" customHeight="1" thickBot="1" x14ac:dyDescent="0.25">
      <c r="A12" s="12" t="s">
        <v>267</v>
      </c>
      <c r="B12" s="499" t="s">
        <v>381</v>
      </c>
      <c r="C12" s="767">
        <v>19365114</v>
      </c>
      <c r="D12" s="42">
        <f>'1.sz.mell.'!D12</f>
        <v>48323486</v>
      </c>
      <c r="E12" s="43">
        <f>'1.sz.mell.'!E12</f>
        <v>48323486</v>
      </c>
      <c r="G12" s="31"/>
    </row>
    <row r="13" spans="1:7" s="34" customFormat="1" ht="12" customHeight="1" thickBot="1" x14ac:dyDescent="0.25">
      <c r="A13" s="4" t="s">
        <v>183</v>
      </c>
      <c r="B13" s="500" t="s">
        <v>382</v>
      </c>
      <c r="C13" s="32">
        <v>215496398</v>
      </c>
      <c r="D13" s="32">
        <f>'1.sz.mell.'!D13</f>
        <v>372963545</v>
      </c>
      <c r="E13" s="33">
        <f>'1.sz.mell.'!E13</f>
        <v>185927249</v>
      </c>
      <c r="G13" s="31"/>
    </row>
    <row r="14" spans="1:7" s="34" customFormat="1" ht="12" customHeight="1" x14ac:dyDescent="0.2">
      <c r="A14" s="10" t="s">
        <v>274</v>
      </c>
      <c r="B14" s="497" t="s">
        <v>383</v>
      </c>
      <c r="C14" s="768">
        <v>0</v>
      </c>
      <c r="D14" s="36">
        <f>'1.sz.mell.'!D14</f>
        <v>0</v>
      </c>
      <c r="E14" s="37">
        <f>'1.sz.mell.'!E14</f>
        <v>0</v>
      </c>
      <c r="G14" s="31"/>
    </row>
    <row r="15" spans="1:7" s="34" customFormat="1" ht="12" customHeight="1" x14ac:dyDescent="0.2">
      <c r="A15" s="8" t="s">
        <v>275</v>
      </c>
      <c r="B15" s="498" t="s">
        <v>384</v>
      </c>
      <c r="C15" s="769">
        <v>0</v>
      </c>
      <c r="D15" s="39">
        <f>'1.sz.mell.'!D15</f>
        <v>0</v>
      </c>
      <c r="E15" s="40">
        <f>'1.sz.mell.'!E15</f>
        <v>0</v>
      </c>
      <c r="G15" s="31"/>
    </row>
    <row r="16" spans="1:7" s="34" customFormat="1" ht="12" customHeight="1" x14ac:dyDescent="0.2">
      <c r="A16" s="8" t="s">
        <v>276</v>
      </c>
      <c r="B16" s="498" t="s">
        <v>385</v>
      </c>
      <c r="C16" s="769">
        <v>0</v>
      </c>
      <c r="D16" s="39">
        <f>'1.sz.mell.'!D16</f>
        <v>0</v>
      </c>
      <c r="E16" s="40">
        <f>'1.sz.mell.'!E16</f>
        <v>0</v>
      </c>
      <c r="G16" s="31"/>
    </row>
    <row r="17" spans="1:7" s="34" customFormat="1" ht="12" customHeight="1" x14ac:dyDescent="0.2">
      <c r="A17" s="8" t="s">
        <v>277</v>
      </c>
      <c r="B17" s="498" t="s">
        <v>386</v>
      </c>
      <c r="C17" s="769">
        <v>0</v>
      </c>
      <c r="D17" s="39">
        <f>'1.sz.mell.'!D17</f>
        <v>0</v>
      </c>
      <c r="E17" s="40">
        <f>'1.sz.mell.'!E17</f>
        <v>0</v>
      </c>
      <c r="G17" s="31"/>
    </row>
    <row r="18" spans="1:7" s="34" customFormat="1" ht="12" customHeight="1" x14ac:dyDescent="0.2">
      <c r="A18" s="8" t="s">
        <v>278</v>
      </c>
      <c r="B18" s="498" t="s">
        <v>387</v>
      </c>
      <c r="C18" s="789">
        <v>215496398</v>
      </c>
      <c r="D18" s="39">
        <f>'1.sz.mell.'!D18</f>
        <v>372963545</v>
      </c>
      <c r="E18" s="40">
        <f>'1.sz.mell.'!E18</f>
        <v>185927249</v>
      </c>
      <c r="G18" s="31"/>
    </row>
    <row r="19" spans="1:7" s="34" customFormat="1" ht="12" customHeight="1" thickBot="1" x14ac:dyDescent="0.25">
      <c r="A19" s="12" t="s">
        <v>279</v>
      </c>
      <c r="B19" s="499" t="s">
        <v>388</v>
      </c>
      <c r="C19" s="790">
        <v>27120913</v>
      </c>
      <c r="D19" s="42">
        <f>'1.sz.mell.'!D19</f>
        <v>227173142</v>
      </c>
      <c r="E19" s="43">
        <f>'1.sz.mell.'!E19</f>
        <v>44046085</v>
      </c>
      <c r="G19" s="31"/>
    </row>
    <row r="20" spans="1:7" s="34" customFormat="1" ht="12" customHeight="1" thickBot="1" x14ac:dyDescent="0.25">
      <c r="A20" s="4" t="s">
        <v>184</v>
      </c>
      <c r="B20" s="496" t="s">
        <v>389</v>
      </c>
      <c r="C20" s="32">
        <v>27196638</v>
      </c>
      <c r="D20" s="32">
        <f>'1.sz.mell.'!D20</f>
        <v>1078270150</v>
      </c>
      <c r="E20" s="33">
        <f>'1.sz.mell.'!E20</f>
        <v>1026676989</v>
      </c>
      <c r="G20" s="31"/>
    </row>
    <row r="21" spans="1:7" s="34" customFormat="1" ht="12" customHeight="1" x14ac:dyDescent="0.2">
      <c r="A21" s="10" t="s">
        <v>243</v>
      </c>
      <c r="B21" s="497" t="s">
        <v>390</v>
      </c>
      <c r="C21" s="784">
        <v>19753000</v>
      </c>
      <c r="D21" s="36">
        <f>'1.sz.mell.'!D21</f>
        <v>370138900</v>
      </c>
      <c r="E21" s="37">
        <f>'1.sz.mell.'!E21</f>
        <v>370138900</v>
      </c>
      <c r="G21" s="31"/>
    </row>
    <row r="22" spans="1:7" s="34" customFormat="1" ht="12" customHeight="1" x14ac:dyDescent="0.2">
      <c r="A22" s="8" t="s">
        <v>244</v>
      </c>
      <c r="B22" s="498" t="s">
        <v>391</v>
      </c>
      <c r="C22" s="785">
        <v>0</v>
      </c>
      <c r="D22" s="39">
        <f>'1.sz.mell.'!D22</f>
        <v>0</v>
      </c>
      <c r="E22" s="40">
        <f>'1.sz.mell.'!E22</f>
        <v>0</v>
      </c>
      <c r="G22" s="31"/>
    </row>
    <row r="23" spans="1:7" s="34" customFormat="1" ht="12" customHeight="1" x14ac:dyDescent="0.2">
      <c r="A23" s="8" t="s">
        <v>245</v>
      </c>
      <c r="B23" s="498" t="s">
        <v>392</v>
      </c>
      <c r="C23" s="785">
        <v>0</v>
      </c>
      <c r="D23" s="39">
        <f>'1.sz.mell.'!D23</f>
        <v>0</v>
      </c>
      <c r="E23" s="40">
        <f>'1.sz.mell.'!E23</f>
        <v>0</v>
      </c>
      <c r="G23" s="31"/>
    </row>
    <row r="24" spans="1:7" s="34" customFormat="1" ht="12" customHeight="1" x14ac:dyDescent="0.2">
      <c r="A24" s="8" t="s">
        <v>246</v>
      </c>
      <c r="B24" s="498" t="s">
        <v>393</v>
      </c>
      <c r="C24" s="785">
        <v>0</v>
      </c>
      <c r="D24" s="39">
        <f>'1.sz.mell.'!D24</f>
        <v>0</v>
      </c>
      <c r="E24" s="40">
        <f>'1.sz.mell.'!E24</f>
        <v>0</v>
      </c>
      <c r="G24" s="31"/>
    </row>
    <row r="25" spans="1:7" s="34" customFormat="1" ht="12" customHeight="1" x14ac:dyDescent="0.2">
      <c r="A25" s="8" t="s">
        <v>347</v>
      </c>
      <c r="B25" s="498" t="s">
        <v>394</v>
      </c>
      <c r="C25" s="785">
        <v>7443638</v>
      </c>
      <c r="D25" s="39">
        <f>'1.sz.mell.'!D25</f>
        <v>708131250</v>
      </c>
      <c r="E25" s="40">
        <f>'1.sz.mell.'!E25</f>
        <v>656538089</v>
      </c>
      <c r="G25" s="31"/>
    </row>
    <row r="26" spans="1:7" s="34" customFormat="1" ht="12" customHeight="1" thickBot="1" x14ac:dyDescent="0.25">
      <c r="A26" s="12" t="s">
        <v>348</v>
      </c>
      <c r="B26" s="499" t="s">
        <v>395</v>
      </c>
      <c r="C26" s="786">
        <v>3104638</v>
      </c>
      <c r="D26" s="42">
        <f>'1.sz.mell.'!D26</f>
        <v>694206350</v>
      </c>
      <c r="E26" s="43">
        <f>'1.sz.mell.'!E26</f>
        <v>647953089</v>
      </c>
      <c r="G26" s="31"/>
    </row>
    <row r="27" spans="1:7" s="34" customFormat="1" ht="12" customHeight="1" thickBot="1" x14ac:dyDescent="0.25">
      <c r="A27" s="210" t="s">
        <v>349</v>
      </c>
      <c r="B27" s="765" t="s">
        <v>160</v>
      </c>
      <c r="C27" s="764">
        <v>401728642</v>
      </c>
      <c r="D27" s="762">
        <f>'1.sz.mell.'!D27</f>
        <v>482500000</v>
      </c>
      <c r="E27" s="595">
        <f>'1.sz.mell.'!E27</f>
        <v>470233739</v>
      </c>
      <c r="G27" s="31"/>
    </row>
    <row r="28" spans="1:7" s="34" customFormat="1" ht="12" customHeight="1" x14ac:dyDescent="0.2">
      <c r="A28" s="13" t="s">
        <v>247</v>
      </c>
      <c r="B28" s="597" t="s">
        <v>156</v>
      </c>
      <c r="C28" s="772">
        <v>361268804</v>
      </c>
      <c r="D28" s="598">
        <f>'1.sz.mell.'!D28</f>
        <v>430000000</v>
      </c>
      <c r="E28" s="599">
        <f>'1.sz.mell.'!E28</f>
        <v>424778074</v>
      </c>
      <c r="G28" s="31"/>
    </row>
    <row r="29" spans="1:7" s="34" customFormat="1" ht="12" customHeight="1" x14ac:dyDescent="0.2">
      <c r="A29" s="8" t="s">
        <v>397</v>
      </c>
      <c r="B29" s="38" t="s">
        <v>398</v>
      </c>
      <c r="C29" s="770">
        <v>76659666</v>
      </c>
      <c r="D29" s="39">
        <f>'1.sz.mell.'!D29</f>
        <v>89000000</v>
      </c>
      <c r="E29" s="40">
        <f>'1.sz.mell.'!E29</f>
        <v>81767339</v>
      </c>
      <c r="G29" s="31"/>
    </row>
    <row r="30" spans="1:7" s="34" customFormat="1" ht="12" customHeight="1" x14ac:dyDescent="0.2">
      <c r="A30" s="8" t="s">
        <v>399</v>
      </c>
      <c r="B30" s="38" t="s">
        <v>158</v>
      </c>
      <c r="C30" s="770">
        <v>284609138</v>
      </c>
      <c r="D30" s="39">
        <f>'1.sz.mell.'!D30</f>
        <v>341000000</v>
      </c>
      <c r="E30" s="40">
        <f>'1.sz.mell.'!E30</f>
        <v>343010735</v>
      </c>
      <c r="G30" s="31"/>
    </row>
    <row r="31" spans="1:7" s="34" customFormat="1" ht="12" customHeight="1" x14ac:dyDescent="0.2">
      <c r="A31" s="8" t="s">
        <v>666</v>
      </c>
      <c r="B31" s="38" t="s">
        <v>159</v>
      </c>
      <c r="C31" s="770">
        <v>67510</v>
      </c>
      <c r="D31" s="39">
        <f>'1.sz.mell.'!D31</f>
        <v>0</v>
      </c>
      <c r="E31" s="40">
        <f>'1.sz.mell.'!E31</f>
        <v>39072</v>
      </c>
      <c r="G31" s="31"/>
    </row>
    <row r="32" spans="1:7" s="34" customFormat="1" ht="12" customHeight="1" x14ac:dyDescent="0.2">
      <c r="A32" s="8" t="s">
        <v>667</v>
      </c>
      <c r="B32" s="38" t="s">
        <v>401</v>
      </c>
      <c r="C32" s="770">
        <v>30048092</v>
      </c>
      <c r="D32" s="39">
        <f>'1.sz.mell.'!D32</f>
        <v>35000000</v>
      </c>
      <c r="E32" s="40">
        <f>'1.sz.mell.'!E32</f>
        <v>31727403</v>
      </c>
      <c r="G32" s="31"/>
    </row>
    <row r="33" spans="1:7" s="34" customFormat="1" ht="12" customHeight="1" x14ac:dyDescent="0.2">
      <c r="A33" s="8" t="s">
        <v>668</v>
      </c>
      <c r="B33" s="38" t="s">
        <v>403</v>
      </c>
      <c r="C33" s="770">
        <v>0</v>
      </c>
      <c r="D33" s="39">
        <f>'1.sz.mell.'!D33</f>
        <v>1000000</v>
      </c>
      <c r="E33" s="40">
        <f>'1.sz.mell.'!E33</f>
        <v>158400</v>
      </c>
      <c r="G33" s="31"/>
    </row>
    <row r="34" spans="1:7" s="34" customFormat="1" ht="12" customHeight="1" thickBot="1" x14ac:dyDescent="0.25">
      <c r="A34" s="15" t="s">
        <v>669</v>
      </c>
      <c r="B34" s="600" t="s">
        <v>404</v>
      </c>
      <c r="C34" s="771">
        <v>10344236</v>
      </c>
      <c r="D34" s="76">
        <f>'1.sz.mell.'!D34</f>
        <v>16500000</v>
      </c>
      <c r="E34" s="219">
        <f>'1.sz.mell.'!E34</f>
        <v>13530790</v>
      </c>
      <c r="G34" s="31"/>
    </row>
    <row r="35" spans="1:7" s="34" customFormat="1" ht="12" customHeight="1" thickBot="1" x14ac:dyDescent="0.25">
      <c r="A35" s="4" t="s">
        <v>186</v>
      </c>
      <c r="B35" s="496" t="s">
        <v>405</v>
      </c>
      <c r="C35" s="32">
        <v>393429144</v>
      </c>
      <c r="D35" s="32">
        <f>'1.sz.mell.'!D35</f>
        <v>360439284</v>
      </c>
      <c r="E35" s="33">
        <f>'1.sz.mell.'!E35</f>
        <v>314593205</v>
      </c>
      <c r="G35" s="31"/>
    </row>
    <row r="36" spans="1:7" s="34" customFormat="1" ht="12" customHeight="1" x14ac:dyDescent="0.2">
      <c r="A36" s="10" t="s">
        <v>249</v>
      </c>
      <c r="B36" s="497" t="s">
        <v>406</v>
      </c>
      <c r="C36" s="773">
        <v>13719843</v>
      </c>
      <c r="D36" s="36">
        <f>'1.sz.mell.'!D36</f>
        <v>17923606</v>
      </c>
      <c r="E36" s="37">
        <f>'1.sz.mell.'!E36</f>
        <v>8179095</v>
      </c>
      <c r="G36" s="31"/>
    </row>
    <row r="37" spans="1:7" s="34" customFormat="1" ht="12" customHeight="1" x14ac:dyDescent="0.2">
      <c r="A37" s="8" t="s">
        <v>250</v>
      </c>
      <c r="B37" s="498" t="s">
        <v>414</v>
      </c>
      <c r="C37" s="774">
        <v>75708415</v>
      </c>
      <c r="D37" s="39">
        <f>'1.sz.mell.'!D37</f>
        <v>80676792</v>
      </c>
      <c r="E37" s="40">
        <f>'1.sz.mell.'!E37</f>
        <v>77258808</v>
      </c>
      <c r="G37" s="31"/>
    </row>
    <row r="38" spans="1:7" s="34" customFormat="1" ht="12" customHeight="1" x14ac:dyDescent="0.2">
      <c r="A38" s="8" t="s">
        <v>251</v>
      </c>
      <c r="B38" s="498" t="s">
        <v>415</v>
      </c>
      <c r="C38" s="774">
        <v>70681986</v>
      </c>
      <c r="D38" s="39">
        <f>'1.sz.mell.'!D38</f>
        <v>23955683</v>
      </c>
      <c r="E38" s="40">
        <f>'1.sz.mell.'!E38</f>
        <v>17781177</v>
      </c>
      <c r="G38" s="31"/>
    </row>
    <row r="39" spans="1:7" s="34" customFormat="1" ht="12" customHeight="1" x14ac:dyDescent="0.2">
      <c r="A39" s="8" t="s">
        <v>350</v>
      </c>
      <c r="B39" s="498" t="s">
        <v>416</v>
      </c>
      <c r="C39" s="774">
        <v>671293</v>
      </c>
      <c r="D39" s="39">
        <f>'1.sz.mell.'!D39</f>
        <v>740000</v>
      </c>
      <c r="E39" s="40">
        <f>'1.sz.mell.'!E39</f>
        <v>965935</v>
      </c>
      <c r="G39" s="31"/>
    </row>
    <row r="40" spans="1:7" s="34" customFormat="1" ht="12" customHeight="1" x14ac:dyDescent="0.2">
      <c r="A40" s="8" t="s">
        <v>351</v>
      </c>
      <c r="B40" s="498" t="s">
        <v>417</v>
      </c>
      <c r="C40" s="774">
        <v>168360806</v>
      </c>
      <c r="D40" s="39">
        <f>'1.sz.mell.'!D40</f>
        <v>176547721</v>
      </c>
      <c r="E40" s="40">
        <f>'1.sz.mell.'!E40</f>
        <v>175322036</v>
      </c>
      <c r="G40" s="31"/>
    </row>
    <row r="41" spans="1:7" s="34" customFormat="1" ht="12" customHeight="1" x14ac:dyDescent="0.2">
      <c r="A41" s="8" t="s">
        <v>352</v>
      </c>
      <c r="B41" s="498" t="s">
        <v>418</v>
      </c>
      <c r="C41" s="774">
        <v>34776685</v>
      </c>
      <c r="D41" s="39">
        <f>'1.sz.mell.'!D41</f>
        <v>30391342</v>
      </c>
      <c r="E41" s="40">
        <f>'1.sz.mell.'!E41</f>
        <v>21427421</v>
      </c>
      <c r="G41" s="31"/>
    </row>
    <row r="42" spans="1:7" s="34" customFormat="1" ht="12" customHeight="1" x14ac:dyDescent="0.2">
      <c r="A42" s="8" t="s">
        <v>353</v>
      </c>
      <c r="B42" s="498" t="s">
        <v>419</v>
      </c>
      <c r="C42" s="774">
        <v>17251000</v>
      </c>
      <c r="D42" s="39">
        <f>'1.sz.mell.'!D42</f>
        <v>8433000</v>
      </c>
      <c r="E42" s="40">
        <f>'1.sz.mell.'!E42</f>
        <v>7222000</v>
      </c>
      <c r="G42" s="31"/>
    </row>
    <row r="43" spans="1:7" s="34" customFormat="1" ht="12" customHeight="1" x14ac:dyDescent="0.2">
      <c r="A43" s="8" t="s">
        <v>354</v>
      </c>
      <c r="B43" s="498" t="s">
        <v>420</v>
      </c>
      <c r="C43" s="774">
        <v>603</v>
      </c>
      <c r="D43" s="39">
        <f>'1.sz.mell.'!D43</f>
        <v>0</v>
      </c>
      <c r="E43" s="40">
        <f>'1.sz.mell.'!E43</f>
        <v>167</v>
      </c>
      <c r="G43" s="31"/>
    </row>
    <row r="44" spans="1:7" s="34" customFormat="1" ht="12" customHeight="1" x14ac:dyDescent="0.2">
      <c r="A44" s="8" t="s">
        <v>421</v>
      </c>
      <c r="B44" s="498" t="s">
        <v>422</v>
      </c>
      <c r="C44" s="775">
        <v>0</v>
      </c>
      <c r="D44" s="49">
        <f>'1.sz.mell.'!D44</f>
        <v>0</v>
      </c>
      <c r="E44" s="50">
        <f>'1.sz.mell.'!E44</f>
        <v>0</v>
      </c>
      <c r="G44" s="31"/>
    </row>
    <row r="45" spans="1:7" s="34" customFormat="1" ht="12" customHeight="1" x14ac:dyDescent="0.2">
      <c r="A45" s="12" t="s">
        <v>423</v>
      </c>
      <c r="B45" s="499" t="s">
        <v>232</v>
      </c>
      <c r="C45" s="776">
        <v>194740</v>
      </c>
      <c r="D45" s="51">
        <f>'1.sz.mell.'!D45</f>
        <v>500000</v>
      </c>
      <c r="E45" s="52">
        <f>'1.sz.mell.'!E45</f>
        <v>1209667</v>
      </c>
      <c r="G45" s="31"/>
    </row>
    <row r="46" spans="1:7" s="34" customFormat="1" ht="12" customHeight="1" thickBot="1" x14ac:dyDescent="0.25">
      <c r="A46" s="12" t="s">
        <v>231</v>
      </c>
      <c r="B46" s="499" t="s">
        <v>424</v>
      </c>
      <c r="C46" s="776">
        <v>12063773</v>
      </c>
      <c r="D46" s="51">
        <f>'1.sz.mell.'!D46</f>
        <v>21271140</v>
      </c>
      <c r="E46" s="52">
        <f>'1.sz.mell.'!E46</f>
        <v>5226899</v>
      </c>
      <c r="G46" s="31"/>
    </row>
    <row r="47" spans="1:7" s="34" customFormat="1" ht="12" customHeight="1" thickBot="1" x14ac:dyDescent="0.25">
      <c r="A47" s="4" t="s">
        <v>189</v>
      </c>
      <c r="B47" s="496" t="s">
        <v>425</v>
      </c>
      <c r="C47" s="32">
        <v>9600404</v>
      </c>
      <c r="D47" s="32">
        <f>'1.sz.mell.'!D47</f>
        <v>22232600</v>
      </c>
      <c r="E47" s="33">
        <f>'1.sz.mell.'!E47</f>
        <v>5525134</v>
      </c>
      <c r="G47" s="31"/>
    </row>
    <row r="48" spans="1:7" s="34" customFormat="1" ht="12" customHeight="1" x14ac:dyDescent="0.2">
      <c r="A48" s="10" t="s">
        <v>252</v>
      </c>
      <c r="B48" s="497" t="s">
        <v>426</v>
      </c>
      <c r="C48" s="53">
        <v>0</v>
      </c>
      <c r="D48" s="53">
        <f>'1.sz.mell.'!D48</f>
        <v>0</v>
      </c>
      <c r="E48" s="54">
        <f>'1.sz.mell.'!E48</f>
        <v>0</v>
      </c>
      <c r="G48" s="31"/>
    </row>
    <row r="49" spans="1:7" s="34" customFormat="1" ht="12" customHeight="1" x14ac:dyDescent="0.2">
      <c r="A49" s="8" t="s">
        <v>253</v>
      </c>
      <c r="B49" s="498" t="s">
        <v>169</v>
      </c>
      <c r="C49" s="777">
        <v>9581550</v>
      </c>
      <c r="D49" s="49">
        <f>'1.sz.mell.'!D49</f>
        <v>21787500</v>
      </c>
      <c r="E49" s="50">
        <f>'1.sz.mell.'!E49</f>
        <v>5202984</v>
      </c>
      <c r="G49" s="31"/>
    </row>
    <row r="50" spans="1:7" s="34" customFormat="1" ht="12" customHeight="1" x14ac:dyDescent="0.2">
      <c r="A50" s="8" t="s">
        <v>427</v>
      </c>
      <c r="B50" s="498" t="s">
        <v>428</v>
      </c>
      <c r="C50" s="777">
        <v>18854</v>
      </c>
      <c r="D50" s="49">
        <f>'1.sz.mell.'!D50</f>
        <v>300000</v>
      </c>
      <c r="E50" s="50">
        <f>'1.sz.mell.'!E50</f>
        <v>177050</v>
      </c>
      <c r="G50" s="31"/>
    </row>
    <row r="51" spans="1:7" s="34" customFormat="1" ht="12" customHeight="1" x14ac:dyDescent="0.2">
      <c r="A51" s="8" t="s">
        <v>429</v>
      </c>
      <c r="B51" s="498" t="s">
        <v>430</v>
      </c>
      <c r="C51" s="777">
        <v>0</v>
      </c>
      <c r="D51" s="49">
        <f>'1.sz.mell.'!D51</f>
        <v>0</v>
      </c>
      <c r="E51" s="50">
        <f>'1.sz.mell.'!E51</f>
        <v>0</v>
      </c>
      <c r="G51" s="31"/>
    </row>
    <row r="52" spans="1:7" s="34" customFormat="1" ht="12" customHeight="1" thickBot="1" x14ac:dyDescent="0.25">
      <c r="A52" s="12" t="s">
        <v>431</v>
      </c>
      <c r="B52" s="499" t="s">
        <v>432</v>
      </c>
      <c r="C52" s="778">
        <v>0</v>
      </c>
      <c r="D52" s="51">
        <f>'1.sz.mell.'!D52</f>
        <v>145100</v>
      </c>
      <c r="E52" s="52">
        <f>'1.sz.mell.'!E52</f>
        <v>145100</v>
      </c>
      <c r="G52" s="31"/>
    </row>
    <row r="53" spans="1:7" s="34" customFormat="1" ht="13.5" thickBot="1" x14ac:dyDescent="0.25">
      <c r="A53" s="4" t="s">
        <v>355</v>
      </c>
      <c r="B53" s="496" t="s">
        <v>433</v>
      </c>
      <c r="C53" s="32">
        <v>4421313</v>
      </c>
      <c r="D53" s="32">
        <f>'1.sz.mell.'!D53</f>
        <v>2792700</v>
      </c>
      <c r="E53" s="33">
        <f>'1.sz.mell.'!E53</f>
        <v>18124157</v>
      </c>
      <c r="G53" s="31"/>
    </row>
    <row r="54" spans="1:7" s="34" customFormat="1" ht="12.75" x14ac:dyDescent="0.2">
      <c r="A54" s="10" t="s">
        <v>254</v>
      </c>
      <c r="B54" s="497" t="s">
        <v>434</v>
      </c>
      <c r="C54" s="36">
        <v>0</v>
      </c>
      <c r="D54" s="36">
        <f>'1.sz.mell.'!D54</f>
        <v>0</v>
      </c>
      <c r="E54" s="37">
        <f>'1.sz.mell.'!E54</f>
        <v>0</v>
      </c>
      <c r="G54" s="31"/>
    </row>
    <row r="55" spans="1:7" s="34" customFormat="1" ht="14.25" customHeight="1" x14ac:dyDescent="0.2">
      <c r="A55" s="8" t="s">
        <v>255</v>
      </c>
      <c r="B55" s="498" t="s">
        <v>127</v>
      </c>
      <c r="C55" s="779">
        <v>2079965</v>
      </c>
      <c r="D55" s="39">
        <f>'1.sz.mell.'!D55</f>
        <v>880000</v>
      </c>
      <c r="E55" s="40">
        <f>'1.sz.mell.'!E55</f>
        <v>15332864</v>
      </c>
      <c r="G55" s="31"/>
    </row>
    <row r="56" spans="1:7" s="34" customFormat="1" ht="12.75" x14ac:dyDescent="0.2">
      <c r="A56" s="8" t="s">
        <v>356</v>
      </c>
      <c r="B56" s="498" t="s">
        <v>436</v>
      </c>
      <c r="C56" s="779">
        <v>2341348</v>
      </c>
      <c r="D56" s="39">
        <f>'1.sz.mell.'!D56</f>
        <v>1912700</v>
      </c>
      <c r="E56" s="40">
        <f>'1.sz.mell.'!E56</f>
        <v>2791293</v>
      </c>
      <c r="G56" s="31"/>
    </row>
    <row r="57" spans="1:7" s="34" customFormat="1" ht="13.5" thickBot="1" x14ac:dyDescent="0.25">
      <c r="A57" s="12" t="s">
        <v>437</v>
      </c>
      <c r="B57" s="499" t="s">
        <v>438</v>
      </c>
      <c r="C57" s="42">
        <v>0</v>
      </c>
      <c r="D57" s="42">
        <f>'1.sz.mell.'!D57</f>
        <v>0</v>
      </c>
      <c r="E57" s="43">
        <f>'1.sz.mell.'!E57</f>
        <v>0</v>
      </c>
      <c r="G57" s="31"/>
    </row>
    <row r="58" spans="1:7" s="34" customFormat="1" ht="13.5" thickBot="1" x14ac:dyDescent="0.25">
      <c r="A58" s="4" t="s">
        <v>191</v>
      </c>
      <c r="B58" s="500" t="s">
        <v>439</v>
      </c>
      <c r="C58" s="32">
        <v>20000</v>
      </c>
      <c r="D58" s="32">
        <f>'1.sz.mell.'!D58</f>
        <v>0</v>
      </c>
      <c r="E58" s="33">
        <f>'1.sz.mell.'!E58</f>
        <v>0</v>
      </c>
      <c r="G58" s="31"/>
    </row>
    <row r="59" spans="1:7" s="34" customFormat="1" ht="12.75" x14ac:dyDescent="0.2">
      <c r="A59" s="8" t="s">
        <v>357</v>
      </c>
      <c r="B59" s="497" t="s">
        <v>440</v>
      </c>
      <c r="C59" s="49">
        <v>0</v>
      </c>
      <c r="D59" s="49">
        <f>'1.sz.mell.'!D59</f>
        <v>0</v>
      </c>
      <c r="E59" s="50">
        <f>'1.sz.mell.'!E59</f>
        <v>0</v>
      </c>
      <c r="G59" s="31"/>
    </row>
    <row r="60" spans="1:7" s="34" customFormat="1" ht="12.75" customHeight="1" x14ac:dyDescent="0.2">
      <c r="A60" s="8" t="s">
        <v>358</v>
      </c>
      <c r="B60" s="498" t="s">
        <v>128</v>
      </c>
      <c r="C60" s="49">
        <v>0</v>
      </c>
      <c r="D60" s="49">
        <f>'1.sz.mell.'!D60</f>
        <v>0</v>
      </c>
      <c r="E60" s="50">
        <f>'1.sz.mell.'!E60</f>
        <v>0</v>
      </c>
      <c r="G60" s="31"/>
    </row>
    <row r="61" spans="1:7" s="34" customFormat="1" ht="12.75" x14ac:dyDescent="0.2">
      <c r="A61" s="8" t="s">
        <v>442</v>
      </c>
      <c r="B61" s="498" t="s">
        <v>443</v>
      </c>
      <c r="C61" s="780">
        <v>20000</v>
      </c>
      <c r="D61" s="49">
        <f>'1.sz.mell.'!D61</f>
        <v>0</v>
      </c>
      <c r="E61" s="50">
        <f>'1.sz.mell.'!E61</f>
        <v>0</v>
      </c>
      <c r="G61" s="31"/>
    </row>
    <row r="62" spans="1:7" s="34" customFormat="1" ht="13.5" thickBot="1" x14ac:dyDescent="0.25">
      <c r="A62" s="8" t="s">
        <v>444</v>
      </c>
      <c r="B62" s="499" t="s">
        <v>445</v>
      </c>
      <c r="C62" s="49">
        <v>0</v>
      </c>
      <c r="D62" s="49">
        <f>'1.sz.mell.'!D62</f>
        <v>0</v>
      </c>
      <c r="E62" s="50">
        <f>'1.sz.mell.'!E62</f>
        <v>0</v>
      </c>
      <c r="G62" s="31"/>
    </row>
    <row r="63" spans="1:7" s="34" customFormat="1" ht="13.5" thickBot="1" x14ac:dyDescent="0.25">
      <c r="A63" s="4" t="s">
        <v>192</v>
      </c>
      <c r="B63" s="496" t="s">
        <v>446</v>
      </c>
      <c r="C63" s="46">
        <v>2222126225</v>
      </c>
      <c r="D63" s="46">
        <f>'1.sz.mell.'!D63</f>
        <v>3643333344</v>
      </c>
      <c r="E63" s="47">
        <f>'1.sz.mell.'!E63</f>
        <v>3345215538</v>
      </c>
      <c r="G63" s="31"/>
    </row>
    <row r="64" spans="1:7" s="34" customFormat="1" ht="13.5" thickBot="1" x14ac:dyDescent="0.25">
      <c r="A64" s="501" t="s">
        <v>447</v>
      </c>
      <c r="B64" s="500" t="s">
        <v>129</v>
      </c>
      <c r="C64" s="32">
        <v>63319557</v>
      </c>
      <c r="D64" s="32">
        <f>'1.sz.mell.'!D64</f>
        <v>169269106</v>
      </c>
      <c r="E64" s="33">
        <f>'1.sz.mell.'!E64</f>
        <v>30020437</v>
      </c>
      <c r="G64" s="31"/>
    </row>
    <row r="65" spans="1:7" s="34" customFormat="1" ht="12.75" x14ac:dyDescent="0.2">
      <c r="A65" s="8" t="s">
        <v>449</v>
      </c>
      <c r="B65" s="497" t="s">
        <v>450</v>
      </c>
      <c r="C65" s="781">
        <v>63319557</v>
      </c>
      <c r="D65" s="49">
        <f>'1.sz.mell.'!D65</f>
        <v>69269106</v>
      </c>
      <c r="E65" s="50">
        <f>'1.sz.mell.'!E65</f>
        <v>30020437</v>
      </c>
      <c r="G65" s="31"/>
    </row>
    <row r="66" spans="1:7" s="34" customFormat="1" ht="12.75" x14ac:dyDescent="0.2">
      <c r="A66" s="8" t="s">
        <v>451</v>
      </c>
      <c r="B66" s="498" t="s">
        <v>452</v>
      </c>
      <c r="C66" s="49">
        <v>0</v>
      </c>
      <c r="D66" s="49">
        <f>'1.sz.mell.'!D66</f>
        <v>100000000</v>
      </c>
      <c r="E66" s="50">
        <f>'1.sz.mell.'!E66</f>
        <v>0</v>
      </c>
      <c r="G66" s="31"/>
    </row>
    <row r="67" spans="1:7" s="34" customFormat="1" ht="13.5" thickBot="1" x14ac:dyDescent="0.25">
      <c r="A67" s="8" t="s">
        <v>453</v>
      </c>
      <c r="B67" s="502" t="s">
        <v>454</v>
      </c>
      <c r="C67" s="49">
        <v>0</v>
      </c>
      <c r="D67" s="49">
        <f>'1.sz.mell.'!D67</f>
        <v>0</v>
      </c>
      <c r="E67" s="50">
        <f>'1.sz.mell.'!E67</f>
        <v>0</v>
      </c>
      <c r="G67" s="31"/>
    </row>
    <row r="68" spans="1:7" s="34" customFormat="1" ht="13.5" thickBot="1" x14ac:dyDescent="0.25">
      <c r="A68" s="501" t="s">
        <v>455</v>
      </c>
      <c r="B68" s="500" t="s">
        <v>456</v>
      </c>
      <c r="C68" s="32">
        <v>0</v>
      </c>
      <c r="D68" s="32">
        <f>'1.sz.mell.'!D68</f>
        <v>0</v>
      </c>
      <c r="E68" s="33">
        <f>'1.sz.mell.'!E68</f>
        <v>0</v>
      </c>
      <c r="G68" s="31"/>
    </row>
    <row r="69" spans="1:7" s="34" customFormat="1" ht="12.75" x14ac:dyDescent="0.2">
      <c r="A69" s="8" t="s">
        <v>256</v>
      </c>
      <c r="B69" s="497" t="s">
        <v>457</v>
      </c>
      <c r="C69" s="49">
        <v>0</v>
      </c>
      <c r="D69" s="49">
        <f>'1.sz.mell.'!D69</f>
        <v>0</v>
      </c>
      <c r="E69" s="50">
        <f>'1.sz.mell.'!E69</f>
        <v>0</v>
      </c>
      <c r="G69" s="31"/>
    </row>
    <row r="70" spans="1:7" s="34" customFormat="1" ht="12.75" x14ac:dyDescent="0.2">
      <c r="A70" s="8" t="s">
        <v>257</v>
      </c>
      <c r="B70" s="498" t="s">
        <v>458</v>
      </c>
      <c r="C70" s="49">
        <v>0</v>
      </c>
      <c r="D70" s="49">
        <f>'1.sz.mell.'!D70</f>
        <v>0</v>
      </c>
      <c r="E70" s="50">
        <f>'1.sz.mell.'!E70</f>
        <v>0</v>
      </c>
      <c r="G70" s="31"/>
    </row>
    <row r="71" spans="1:7" s="34" customFormat="1" ht="12" customHeight="1" x14ac:dyDescent="0.2">
      <c r="A71" s="8" t="s">
        <v>459</v>
      </c>
      <c r="B71" s="498" t="s">
        <v>460</v>
      </c>
      <c r="C71" s="49">
        <v>0</v>
      </c>
      <c r="D71" s="49">
        <f>'1.sz.mell.'!D71</f>
        <v>0</v>
      </c>
      <c r="E71" s="50">
        <f>'1.sz.mell.'!E71</f>
        <v>0</v>
      </c>
      <c r="G71" s="31"/>
    </row>
    <row r="72" spans="1:7" s="34" customFormat="1" ht="12" customHeight="1" thickBot="1" x14ac:dyDescent="0.25">
      <c r="A72" s="8" t="s">
        <v>461</v>
      </c>
      <c r="B72" s="499" t="s">
        <v>462</v>
      </c>
      <c r="C72" s="49">
        <v>0</v>
      </c>
      <c r="D72" s="49">
        <f>'1.sz.mell.'!D72</f>
        <v>0</v>
      </c>
      <c r="E72" s="50">
        <f>'1.sz.mell.'!E72</f>
        <v>0</v>
      </c>
      <c r="G72" s="31"/>
    </row>
    <row r="73" spans="1:7" s="34" customFormat="1" ht="12" customHeight="1" thickBot="1" x14ac:dyDescent="0.25">
      <c r="A73" s="501" t="s">
        <v>463</v>
      </c>
      <c r="B73" s="500" t="s">
        <v>464</v>
      </c>
      <c r="C73" s="32">
        <v>620677200</v>
      </c>
      <c r="D73" s="32">
        <f>'1.sz.mell.'!D73</f>
        <v>367267935</v>
      </c>
      <c r="E73" s="33">
        <f>'1.sz.mell.'!E73</f>
        <v>367267935</v>
      </c>
      <c r="G73" s="31"/>
    </row>
    <row r="74" spans="1:7" s="34" customFormat="1" ht="12" customHeight="1" x14ac:dyDescent="0.2">
      <c r="A74" s="8" t="s">
        <v>465</v>
      </c>
      <c r="B74" s="497" t="s">
        <v>466</v>
      </c>
      <c r="C74" s="782">
        <v>620677200</v>
      </c>
      <c r="D74" s="49">
        <f>'1.sz.mell.'!D74</f>
        <v>367267935</v>
      </c>
      <c r="E74" s="50">
        <f>'1.sz.mell.'!E74</f>
        <v>367267935</v>
      </c>
      <c r="G74" s="31"/>
    </row>
    <row r="75" spans="1:7" s="34" customFormat="1" ht="12" customHeight="1" thickBot="1" x14ac:dyDescent="0.25">
      <c r="A75" s="8" t="s">
        <v>467</v>
      </c>
      <c r="B75" s="499" t="s">
        <v>472</v>
      </c>
      <c r="C75" s="49">
        <v>0</v>
      </c>
      <c r="D75" s="49">
        <f>'1.sz.mell.'!D75</f>
        <v>0</v>
      </c>
      <c r="E75" s="50">
        <f>'1.sz.mell.'!E75</f>
        <v>0</v>
      </c>
      <c r="G75" s="31"/>
    </row>
    <row r="76" spans="1:7" s="34" customFormat="1" ht="12" customHeight="1" thickBot="1" x14ac:dyDescent="0.25">
      <c r="A76" s="501" t="s">
        <v>473</v>
      </c>
      <c r="B76" s="500" t="s">
        <v>474</v>
      </c>
      <c r="C76" s="32">
        <v>41904332</v>
      </c>
      <c r="D76" s="32">
        <f>'1.sz.mell.'!D76</f>
        <v>45672254</v>
      </c>
      <c r="E76" s="33">
        <f>'1.sz.mell.'!E76</f>
        <v>45672254</v>
      </c>
      <c r="G76" s="31"/>
    </row>
    <row r="77" spans="1:7" s="34" customFormat="1" ht="12" customHeight="1" x14ac:dyDescent="0.2">
      <c r="A77" s="8" t="s">
        <v>475</v>
      </c>
      <c r="B77" s="497" t="s">
        <v>476</v>
      </c>
      <c r="C77" s="783">
        <v>41904332</v>
      </c>
      <c r="D77" s="49">
        <f>'1.sz.mell.'!D77</f>
        <v>45672254</v>
      </c>
      <c r="E77" s="50">
        <f>'1.sz.mell.'!E77</f>
        <v>45672254</v>
      </c>
      <c r="G77" s="31"/>
    </row>
    <row r="78" spans="1:7" s="34" customFormat="1" ht="12" customHeight="1" x14ac:dyDescent="0.2">
      <c r="A78" s="8" t="s">
        <v>477</v>
      </c>
      <c r="B78" s="498" t="s">
        <v>478</v>
      </c>
      <c r="C78" s="49">
        <v>0</v>
      </c>
      <c r="D78" s="49">
        <f>'1.sz.mell.'!D78</f>
        <v>0</v>
      </c>
      <c r="E78" s="50">
        <f>'1.sz.mell.'!E78</f>
        <v>0</v>
      </c>
      <c r="G78" s="31"/>
    </row>
    <row r="79" spans="1:7" s="34" customFormat="1" ht="12" customHeight="1" thickBot="1" x14ac:dyDescent="0.25">
      <c r="A79" s="8" t="s">
        <v>479</v>
      </c>
      <c r="B79" s="499" t="s">
        <v>480</v>
      </c>
      <c r="C79" s="49">
        <v>0</v>
      </c>
      <c r="D79" s="49">
        <f>'1.sz.mell.'!D79</f>
        <v>0</v>
      </c>
      <c r="E79" s="50">
        <f>'1.sz.mell.'!E79</f>
        <v>0</v>
      </c>
      <c r="G79" s="31"/>
    </row>
    <row r="80" spans="1:7" s="34" customFormat="1" ht="12" customHeight="1" thickBot="1" x14ac:dyDescent="0.25">
      <c r="A80" s="501" t="s">
        <v>481</v>
      </c>
      <c r="B80" s="500" t="s">
        <v>482</v>
      </c>
      <c r="C80" s="32">
        <v>0</v>
      </c>
      <c r="D80" s="32">
        <f>'1.sz.mell.'!D80</f>
        <v>0</v>
      </c>
      <c r="E80" s="33">
        <f>'1.sz.mell.'!E80</f>
        <v>0</v>
      </c>
      <c r="G80" s="31"/>
    </row>
    <row r="81" spans="1:7" s="34" customFormat="1" ht="12" customHeight="1" x14ac:dyDescent="0.2">
      <c r="A81" s="503" t="s">
        <v>483</v>
      </c>
      <c r="B81" s="497" t="s">
        <v>484</v>
      </c>
      <c r="C81" s="49">
        <v>0</v>
      </c>
      <c r="D81" s="49">
        <f>'1.sz.mell.'!D81</f>
        <v>0</v>
      </c>
      <c r="E81" s="50">
        <f>'1.sz.mell.'!E81</f>
        <v>0</v>
      </c>
      <c r="G81" s="31"/>
    </row>
    <row r="82" spans="1:7" s="34" customFormat="1" ht="12" customHeight="1" x14ac:dyDescent="0.2">
      <c r="A82" s="504" t="s">
        <v>485</v>
      </c>
      <c r="B82" s="498" t="s">
        <v>488</v>
      </c>
      <c r="C82" s="49">
        <v>0</v>
      </c>
      <c r="D82" s="49">
        <f>'1.sz.mell.'!D82</f>
        <v>0</v>
      </c>
      <c r="E82" s="50">
        <f>'1.sz.mell.'!E82</f>
        <v>0</v>
      </c>
      <c r="G82" s="31"/>
    </row>
    <row r="83" spans="1:7" s="34" customFormat="1" ht="12" customHeight="1" x14ac:dyDescent="0.2">
      <c r="A83" s="504" t="s">
        <v>489</v>
      </c>
      <c r="B83" s="498" t="s">
        <v>490</v>
      </c>
      <c r="C83" s="49">
        <v>0</v>
      </c>
      <c r="D83" s="49">
        <f>'1.sz.mell.'!D83</f>
        <v>0</v>
      </c>
      <c r="E83" s="50">
        <f>'1.sz.mell.'!E83</f>
        <v>0</v>
      </c>
      <c r="G83" s="31"/>
    </row>
    <row r="84" spans="1:7" s="34" customFormat="1" ht="12" customHeight="1" thickBot="1" x14ac:dyDescent="0.25">
      <c r="A84" s="505" t="s">
        <v>491</v>
      </c>
      <c r="B84" s="499" t="s">
        <v>492</v>
      </c>
      <c r="C84" s="49">
        <v>0</v>
      </c>
      <c r="D84" s="49">
        <f>'1.sz.mell.'!D84</f>
        <v>0</v>
      </c>
      <c r="E84" s="50">
        <f>'1.sz.mell.'!E84</f>
        <v>0</v>
      </c>
      <c r="G84" s="31"/>
    </row>
    <row r="85" spans="1:7" s="34" customFormat="1" ht="12" customHeight="1" thickBot="1" x14ac:dyDescent="0.25">
      <c r="A85" s="501" t="s">
        <v>493</v>
      </c>
      <c r="B85" s="500" t="s">
        <v>494</v>
      </c>
      <c r="C85" s="60">
        <v>0</v>
      </c>
      <c r="D85" s="60">
        <f>'1.sz.mell.'!D85</f>
        <v>0</v>
      </c>
      <c r="E85" s="61">
        <f>'1.sz.mell.'!E85</f>
        <v>0</v>
      </c>
      <c r="G85" s="31"/>
    </row>
    <row r="86" spans="1:7" s="34" customFormat="1" ht="13.5" customHeight="1" thickBot="1" x14ac:dyDescent="0.25">
      <c r="A86" s="501" t="s">
        <v>495</v>
      </c>
      <c r="B86" s="506" t="s">
        <v>496</v>
      </c>
      <c r="C86" s="46">
        <v>725901089</v>
      </c>
      <c r="D86" s="46">
        <f>'1.sz.mell.'!D86</f>
        <v>582209295</v>
      </c>
      <c r="E86" s="47">
        <f>'1.sz.mell.'!E86</f>
        <v>442960626</v>
      </c>
      <c r="G86" s="31"/>
    </row>
    <row r="87" spans="1:7" s="34" customFormat="1" ht="12" customHeight="1" thickBot="1" x14ac:dyDescent="0.25">
      <c r="A87" s="507" t="s">
        <v>497</v>
      </c>
      <c r="B87" s="508" t="s">
        <v>498</v>
      </c>
      <c r="C87" s="46">
        <v>2948027314</v>
      </c>
      <c r="D87" s="46">
        <f>'1.sz.mell.'!D87</f>
        <v>4225542639</v>
      </c>
      <c r="E87" s="47">
        <f>'1.sz.mell.'!E87</f>
        <v>3788176164</v>
      </c>
      <c r="G87" s="31"/>
    </row>
    <row r="88" spans="1:7" ht="16.5" customHeight="1" x14ac:dyDescent="0.25">
      <c r="A88" s="1103" t="s">
        <v>258</v>
      </c>
      <c r="B88" s="1103"/>
      <c r="C88" s="1103"/>
      <c r="D88" s="1103"/>
      <c r="E88" s="1103"/>
    </row>
    <row r="89" spans="1:7" s="68" customFormat="1" ht="16.5" customHeight="1" thickBot="1" x14ac:dyDescent="0.3">
      <c r="A89" s="66" t="s">
        <v>259</v>
      </c>
      <c r="B89" s="66"/>
      <c r="C89" s="66"/>
      <c r="D89" s="509"/>
      <c r="E89" s="509" t="s">
        <v>365</v>
      </c>
      <c r="G89" s="995"/>
    </row>
    <row r="90" spans="1:7" s="68" customFormat="1" ht="16.5" customHeight="1" x14ac:dyDescent="0.25">
      <c r="A90" s="1104" t="s">
        <v>317</v>
      </c>
      <c r="B90" s="1106" t="s">
        <v>499</v>
      </c>
      <c r="C90" s="1242" t="str">
        <f>+C3</f>
        <v>2018. évi tény</v>
      </c>
      <c r="D90" s="1108" t="str">
        <f>+D3</f>
        <v>2019. évi</v>
      </c>
      <c r="E90" s="1109"/>
      <c r="G90" s="995"/>
    </row>
    <row r="91" spans="1:7" ht="38.1" customHeight="1" thickBot="1" x14ac:dyDescent="0.3">
      <c r="A91" s="1105"/>
      <c r="B91" s="1107"/>
      <c r="C91" s="1243"/>
      <c r="D91" s="28" t="s">
        <v>367</v>
      </c>
      <c r="E91" s="29" t="s">
        <v>175</v>
      </c>
    </row>
    <row r="92" spans="1:7" s="31" customFormat="1" ht="12" customHeight="1" thickBot="1" x14ac:dyDescent="0.25">
      <c r="A92" s="1" t="s">
        <v>368</v>
      </c>
      <c r="B92" s="2" t="s">
        <v>369</v>
      </c>
      <c r="C92" s="2" t="s">
        <v>370</v>
      </c>
      <c r="D92" s="2" t="s">
        <v>372</v>
      </c>
      <c r="E92" s="30" t="s">
        <v>550</v>
      </c>
    </row>
    <row r="93" spans="1:7" ht="12" customHeight="1" thickBot="1" x14ac:dyDescent="0.3">
      <c r="A93" s="3" t="s">
        <v>180</v>
      </c>
      <c r="B93" s="70" t="s">
        <v>138</v>
      </c>
      <c r="C93" s="71">
        <v>2137354184</v>
      </c>
      <c r="D93" s="71">
        <f>'1.sz.mell.'!D94</f>
        <v>2601949322</v>
      </c>
      <c r="E93" s="72">
        <f>+E94+E95+E96+E97+E98</f>
        <v>2286219244</v>
      </c>
    </row>
    <row r="94" spans="1:7" ht="12" customHeight="1" x14ac:dyDescent="0.25">
      <c r="A94" s="13" t="s">
        <v>260</v>
      </c>
      <c r="B94" s="761" t="s">
        <v>261</v>
      </c>
      <c r="C94" s="793">
        <v>954601761</v>
      </c>
      <c r="D94" s="793">
        <f>'1.sz.mell.'!D95</f>
        <v>1110072178</v>
      </c>
      <c r="E94" s="966">
        <f>'1.sz.mell.'!E95</f>
        <v>1036807081</v>
      </c>
    </row>
    <row r="95" spans="1:7" ht="12" customHeight="1" x14ac:dyDescent="0.25">
      <c r="A95" s="8" t="s">
        <v>262</v>
      </c>
      <c r="B95" s="763" t="s">
        <v>360</v>
      </c>
      <c r="C95" s="791">
        <v>198202661</v>
      </c>
      <c r="D95" s="791">
        <f>'1.sz.mell.'!D96</f>
        <v>227162504</v>
      </c>
      <c r="E95" s="40">
        <f>'1.sz.mell.'!E96</f>
        <v>207856870</v>
      </c>
    </row>
    <row r="96" spans="1:7" ht="12" customHeight="1" x14ac:dyDescent="0.25">
      <c r="A96" s="8" t="s">
        <v>263</v>
      </c>
      <c r="B96" s="763" t="s">
        <v>264</v>
      </c>
      <c r="C96" s="792">
        <v>759722479</v>
      </c>
      <c r="D96" s="792">
        <f>'1.sz.mell.'!D97</f>
        <v>950578878</v>
      </c>
      <c r="E96" s="43">
        <f>'1.sz.mell.'!E97</f>
        <v>803850676</v>
      </c>
    </row>
    <row r="97" spans="1:7" ht="12" customHeight="1" x14ac:dyDescent="0.25">
      <c r="A97" s="828" t="s">
        <v>265</v>
      </c>
      <c r="B97" s="16" t="s">
        <v>361</v>
      </c>
      <c r="C97" s="792">
        <v>67052084</v>
      </c>
      <c r="D97" s="792">
        <f>'1.sz.mell.'!D98</f>
        <v>51600000</v>
      </c>
      <c r="E97" s="43">
        <f>'1.sz.mell.'!E98</f>
        <v>47275053</v>
      </c>
    </row>
    <row r="98" spans="1:7" ht="12" customHeight="1" x14ac:dyDescent="0.25">
      <c r="A98" s="828" t="s">
        <v>266</v>
      </c>
      <c r="B98" s="9" t="s">
        <v>899</v>
      </c>
      <c r="C98" s="792">
        <f>SUM(C100:C111)</f>
        <v>157775199</v>
      </c>
      <c r="D98" s="792">
        <f>'1.sz.mell.'!D99</f>
        <v>262535762</v>
      </c>
      <c r="E98" s="43">
        <f>'1.sz.mell.'!E99</f>
        <v>190429564</v>
      </c>
      <c r="G98" s="511"/>
    </row>
    <row r="99" spans="1:7" ht="12" customHeight="1" x14ac:dyDescent="0.25">
      <c r="A99" s="828" t="s">
        <v>267</v>
      </c>
      <c r="B99" s="1004" t="s">
        <v>885</v>
      </c>
      <c r="C99" s="792">
        <f>SUM(C100:C102)</f>
        <v>5249844</v>
      </c>
      <c r="D99" s="792">
        <f>'1.sz.mell.'!D100</f>
        <v>9800000</v>
      </c>
      <c r="E99" s="43">
        <f>'1.sz.mell.'!E100</f>
        <v>9463052</v>
      </c>
      <c r="G99" s="998"/>
    </row>
    <row r="100" spans="1:7" ht="12" customHeight="1" x14ac:dyDescent="0.25">
      <c r="A100" s="828" t="s">
        <v>859</v>
      </c>
      <c r="B100" s="1005" t="s">
        <v>886</v>
      </c>
      <c r="C100" s="792">
        <v>5249844</v>
      </c>
      <c r="D100" s="792">
        <f>'1.sz.mell.'!D101</f>
        <v>9800000</v>
      </c>
      <c r="E100" s="839">
        <f>'1.sz.mell.'!E101</f>
        <v>9463052</v>
      </c>
      <c r="G100" s="999"/>
    </row>
    <row r="101" spans="1:7" ht="12" customHeight="1" x14ac:dyDescent="0.25">
      <c r="A101" s="828" t="s">
        <v>860</v>
      </c>
      <c r="B101" s="1005" t="s">
        <v>887</v>
      </c>
      <c r="C101" s="792"/>
      <c r="D101" s="792">
        <f>'1.sz.mell.'!D102</f>
        <v>0</v>
      </c>
      <c r="E101" s="43">
        <f>'1.sz.mell.'!E102</f>
        <v>0</v>
      </c>
      <c r="G101" s="999"/>
    </row>
    <row r="102" spans="1:7" ht="12" customHeight="1" x14ac:dyDescent="0.25">
      <c r="A102" s="828" t="s">
        <v>861</v>
      </c>
      <c r="B102" s="1006" t="s">
        <v>888</v>
      </c>
      <c r="C102" s="792"/>
      <c r="D102" s="792">
        <f>'1.sz.mell.'!D103</f>
        <v>0</v>
      </c>
      <c r="E102" s="43">
        <f>'1.sz.mell.'!E103</f>
        <v>0</v>
      </c>
      <c r="G102" s="1000"/>
    </row>
    <row r="103" spans="1:7" ht="12" customHeight="1" x14ac:dyDescent="0.25">
      <c r="A103" s="828" t="s">
        <v>271</v>
      </c>
      <c r="B103" s="1004" t="s">
        <v>889</v>
      </c>
      <c r="C103" s="792"/>
      <c r="D103" s="792">
        <f>'1.sz.mell.'!D104</f>
        <v>0</v>
      </c>
      <c r="E103" s="43">
        <f>'1.sz.mell.'!E104</f>
        <v>0</v>
      </c>
      <c r="G103" s="998"/>
    </row>
    <row r="104" spans="1:7" ht="12" customHeight="1" x14ac:dyDescent="0.25">
      <c r="A104" s="828" t="s">
        <v>272</v>
      </c>
      <c r="B104" s="1004" t="s">
        <v>892</v>
      </c>
      <c r="C104" s="792"/>
      <c r="D104" s="792">
        <f>'1.sz.mell.'!D105</f>
        <v>0</v>
      </c>
      <c r="E104" s="43">
        <f>'1.sz.mell.'!E105</f>
        <v>0</v>
      </c>
      <c r="G104" s="998"/>
    </row>
    <row r="105" spans="1:7" ht="12" customHeight="1" x14ac:dyDescent="0.25">
      <c r="A105" s="828" t="s">
        <v>273</v>
      </c>
      <c r="B105" s="1004" t="s">
        <v>890</v>
      </c>
      <c r="C105" s="792"/>
      <c r="D105" s="792">
        <f>'1.sz.mell.'!D106</f>
        <v>0</v>
      </c>
      <c r="E105" s="43">
        <f>'1.sz.mell.'!E106</f>
        <v>0</v>
      </c>
      <c r="G105" s="998"/>
    </row>
    <row r="106" spans="1:7" ht="12" customHeight="1" x14ac:dyDescent="0.25">
      <c r="A106" s="828" t="s">
        <v>507</v>
      </c>
      <c r="B106" s="1004" t="s">
        <v>891</v>
      </c>
      <c r="C106" s="792">
        <v>746500</v>
      </c>
      <c r="D106" s="792">
        <f>'1.sz.mell.'!D107</f>
        <v>4012934</v>
      </c>
      <c r="E106" s="839">
        <f>'1.sz.mell.'!E107</f>
        <v>4012934</v>
      </c>
      <c r="G106" s="998"/>
    </row>
    <row r="107" spans="1:7" ht="12" customHeight="1" x14ac:dyDescent="0.25">
      <c r="A107" s="828" t="s">
        <v>509</v>
      </c>
      <c r="B107" s="1004" t="s">
        <v>893</v>
      </c>
      <c r="C107" s="792"/>
      <c r="D107" s="792">
        <f>'1.sz.mell.'!D108</f>
        <v>0</v>
      </c>
      <c r="E107" s="43">
        <f>'1.sz.mell.'!E108</f>
        <v>0</v>
      </c>
      <c r="G107" s="998"/>
    </row>
    <row r="108" spans="1:7" ht="12" customHeight="1" x14ac:dyDescent="0.25">
      <c r="A108" s="828" t="s">
        <v>511</v>
      </c>
      <c r="B108" s="1004" t="s">
        <v>894</v>
      </c>
      <c r="C108" s="792"/>
      <c r="D108" s="792">
        <f>'1.sz.mell.'!D109</f>
        <v>15400000</v>
      </c>
      <c r="E108" s="43">
        <f>'1.sz.mell.'!E109</f>
        <v>15400000</v>
      </c>
      <c r="G108" s="998"/>
    </row>
    <row r="109" spans="1:7" ht="12" customHeight="1" x14ac:dyDescent="0.25">
      <c r="A109" s="6" t="s">
        <v>157</v>
      </c>
      <c r="B109" s="1004" t="s">
        <v>895</v>
      </c>
      <c r="C109" s="792"/>
      <c r="D109" s="792">
        <f>'1.sz.mell.'!D110</f>
        <v>0</v>
      </c>
      <c r="E109" s="43">
        <f>'1.sz.mell.'!E110</f>
        <v>0</v>
      </c>
      <c r="G109" s="998"/>
    </row>
    <row r="110" spans="1:7" ht="12" customHeight="1" x14ac:dyDescent="0.25">
      <c r="A110" s="828" t="s">
        <v>862</v>
      </c>
      <c r="B110" s="1004" t="s">
        <v>896</v>
      </c>
      <c r="C110" s="792"/>
      <c r="D110" s="792">
        <f>'1.sz.mell.'!D111</f>
        <v>0</v>
      </c>
      <c r="E110" s="43">
        <f>'1.sz.mell.'!E111</f>
        <v>0</v>
      </c>
      <c r="G110" s="998"/>
    </row>
    <row r="111" spans="1:7" ht="12" customHeight="1" thickBot="1" x14ac:dyDescent="0.3">
      <c r="A111" s="832" t="s">
        <v>898</v>
      </c>
      <c r="B111" s="1007" t="s">
        <v>897</v>
      </c>
      <c r="C111" s="794">
        <v>151778855</v>
      </c>
      <c r="D111" s="792">
        <f>'1.sz.mell.'!D112</f>
        <v>233322828</v>
      </c>
      <c r="E111" s="77">
        <f>'1.sz.mell.'!E112</f>
        <v>161553578</v>
      </c>
      <c r="G111" s="998"/>
    </row>
    <row r="112" spans="1:7" ht="12" customHeight="1" thickBot="1" x14ac:dyDescent="0.3">
      <c r="A112" s="4" t="s">
        <v>183</v>
      </c>
      <c r="B112" s="19" t="s">
        <v>139</v>
      </c>
      <c r="C112" s="788">
        <v>397118900</v>
      </c>
      <c r="D112" s="32">
        <f>'1.sz.mell.'!D113</f>
        <v>1401755743</v>
      </c>
      <c r="E112" s="33">
        <f>'1.sz.mell.'!E113</f>
        <v>478464804</v>
      </c>
      <c r="G112" s="998"/>
    </row>
    <row r="113" spans="1:7" ht="12" customHeight="1" x14ac:dyDescent="0.25">
      <c r="A113" s="10" t="s">
        <v>274</v>
      </c>
      <c r="B113" s="510" t="s">
        <v>114</v>
      </c>
      <c r="C113" s="795">
        <v>117395559</v>
      </c>
      <c r="D113" s="36">
        <f>'1.sz.mell.'!D114</f>
        <v>871677031</v>
      </c>
      <c r="E113" s="37">
        <f>'1.sz.mell.'!E114</f>
        <v>211704361</v>
      </c>
    </row>
    <row r="114" spans="1:7" x14ac:dyDescent="0.25">
      <c r="A114" s="10" t="s">
        <v>275</v>
      </c>
      <c r="B114" s="512" t="s">
        <v>177</v>
      </c>
      <c r="C114" s="796">
        <v>234332492</v>
      </c>
      <c r="D114" s="39">
        <f>'1.sz.mell.'!D115</f>
        <v>502850626</v>
      </c>
      <c r="E114" s="40">
        <f>'1.sz.mell.'!E115</f>
        <v>259516521</v>
      </c>
    </row>
    <row r="115" spans="1:7" ht="12" customHeight="1" x14ac:dyDescent="0.25">
      <c r="A115" s="10" t="s">
        <v>276</v>
      </c>
      <c r="B115" s="499" t="s">
        <v>115</v>
      </c>
      <c r="C115" s="796">
        <v>45390849</v>
      </c>
      <c r="D115" s="39">
        <f>'1.sz.mell.'!D116</f>
        <v>27228086</v>
      </c>
      <c r="E115" s="40">
        <f>'1.sz.mell.'!E116</f>
        <v>7243922</v>
      </c>
    </row>
    <row r="116" spans="1:7" x14ac:dyDescent="0.25">
      <c r="A116" s="10" t="s">
        <v>277</v>
      </c>
      <c r="B116" s="498" t="s">
        <v>284</v>
      </c>
      <c r="C116" s="796"/>
      <c r="D116" s="39">
        <f>'1.sz.mell.'!D117</f>
        <v>0</v>
      </c>
      <c r="E116" s="40">
        <f>'1.sz.mell.'!E117</f>
        <v>0</v>
      </c>
    </row>
    <row r="117" spans="1:7" x14ac:dyDescent="0.25">
      <c r="A117" s="10" t="s">
        <v>278</v>
      </c>
      <c r="B117" s="513" t="s">
        <v>514</v>
      </c>
      <c r="C117" s="796"/>
      <c r="D117" s="39">
        <f>'1.sz.mell.'!D118</f>
        <v>0</v>
      </c>
      <c r="E117" s="40">
        <f>'1.sz.mell.'!E118</f>
        <v>0</v>
      </c>
    </row>
    <row r="118" spans="1:7" ht="12" customHeight="1" x14ac:dyDescent="0.25">
      <c r="A118" s="10" t="s">
        <v>279</v>
      </c>
      <c r="B118" s="510" t="s">
        <v>503</v>
      </c>
      <c r="C118" s="796"/>
      <c r="D118" s="39">
        <f>'1.sz.mell.'!D119</f>
        <v>0</v>
      </c>
      <c r="E118" s="40">
        <f>'1.sz.mell.'!E119</f>
        <v>0</v>
      </c>
    </row>
    <row r="119" spans="1:7" ht="12" customHeight="1" x14ac:dyDescent="0.25">
      <c r="A119" s="10" t="s">
        <v>280</v>
      </c>
      <c r="B119" s="510" t="s">
        <v>515</v>
      </c>
      <c r="C119" s="796"/>
      <c r="D119" s="39">
        <f>'1.sz.mell.'!D120</f>
        <v>308980</v>
      </c>
      <c r="E119" s="40">
        <f>'1.sz.mell.'!E120</f>
        <v>308980</v>
      </c>
    </row>
    <row r="120" spans="1:7" ht="12" customHeight="1" x14ac:dyDescent="0.25">
      <c r="A120" s="10" t="s">
        <v>363</v>
      </c>
      <c r="B120" s="510" t="s">
        <v>516</v>
      </c>
      <c r="C120" s="796"/>
      <c r="D120" s="39">
        <f>'1.sz.mell.'!D121</f>
        <v>0</v>
      </c>
      <c r="E120" s="40">
        <f>'1.sz.mell.'!E121</f>
        <v>0</v>
      </c>
    </row>
    <row r="121" spans="1:7" s="80" customFormat="1" ht="12" customHeight="1" x14ac:dyDescent="0.2">
      <c r="A121" s="10" t="s">
        <v>364</v>
      </c>
      <c r="B121" s="510" t="s">
        <v>506</v>
      </c>
      <c r="C121" s="796"/>
      <c r="D121" s="39">
        <f>'1.sz.mell.'!D122</f>
        <v>0</v>
      </c>
      <c r="E121" s="40">
        <f>'1.sz.mell.'!E122</f>
        <v>0</v>
      </c>
      <c r="G121" s="996"/>
    </row>
    <row r="122" spans="1:7" ht="12" customHeight="1" x14ac:dyDescent="0.25">
      <c r="A122" s="10" t="s">
        <v>99</v>
      </c>
      <c r="B122" s="510" t="s">
        <v>519</v>
      </c>
      <c r="C122" s="796"/>
      <c r="D122" s="39">
        <f>'1.sz.mell.'!D123</f>
        <v>0</v>
      </c>
      <c r="E122" s="40">
        <f>'1.sz.mell.'!E123</f>
        <v>0</v>
      </c>
    </row>
    <row r="123" spans="1:7" ht="12" customHeight="1" thickBot="1" x14ac:dyDescent="0.3">
      <c r="A123" s="10" t="s">
        <v>517</v>
      </c>
      <c r="B123" s="510" t="s">
        <v>521</v>
      </c>
      <c r="C123" s="797">
        <v>45390849</v>
      </c>
      <c r="D123" s="42">
        <f>'1.sz.mell.'!D124</f>
        <v>26919106</v>
      </c>
      <c r="E123" s="43">
        <f>'1.sz.mell.'!E124</f>
        <v>6934942</v>
      </c>
    </row>
    <row r="124" spans="1:7" ht="12" customHeight="1" thickBot="1" x14ac:dyDescent="0.3">
      <c r="A124" s="4" t="s">
        <v>184</v>
      </c>
      <c r="B124" s="514" t="s">
        <v>522</v>
      </c>
      <c r="C124" s="32">
        <v>0</v>
      </c>
      <c r="D124" s="32">
        <f>'1.sz.mell.'!D125</f>
        <v>62980742</v>
      </c>
      <c r="E124" s="33">
        <f>'1.sz.mell.'!E125</f>
        <v>0</v>
      </c>
    </row>
    <row r="125" spans="1:7" ht="12" customHeight="1" x14ac:dyDescent="0.25">
      <c r="A125" s="10" t="s">
        <v>243</v>
      </c>
      <c r="B125" s="513" t="s">
        <v>281</v>
      </c>
      <c r="C125" s="36"/>
      <c r="D125" s="36">
        <f>'1.sz.mell.'!D126</f>
        <v>5503282</v>
      </c>
      <c r="E125" s="37">
        <f>'1.sz.mell.'!E126</f>
        <v>0</v>
      </c>
    </row>
    <row r="126" spans="1:7" ht="12" customHeight="1" thickBot="1" x14ac:dyDescent="0.3">
      <c r="A126" s="12" t="s">
        <v>244</v>
      </c>
      <c r="B126" s="512" t="s">
        <v>282</v>
      </c>
      <c r="C126" s="42"/>
      <c r="D126" s="42">
        <f>'1.sz.mell.'!D127</f>
        <v>57477460</v>
      </c>
      <c r="E126" s="43">
        <f>'1.sz.mell.'!E127</f>
        <v>0</v>
      </c>
    </row>
    <row r="127" spans="1:7" ht="12" customHeight="1" thickBot="1" x14ac:dyDescent="0.3">
      <c r="A127" s="4" t="s">
        <v>185</v>
      </c>
      <c r="B127" s="514" t="s">
        <v>523</v>
      </c>
      <c r="C127" s="32">
        <v>2534473084</v>
      </c>
      <c r="D127" s="32">
        <f>'1.sz.mell.'!D128</f>
        <v>4066685807</v>
      </c>
      <c r="E127" s="33">
        <f>'1.sz.mell.'!E128</f>
        <v>2764684048</v>
      </c>
    </row>
    <row r="128" spans="1:7" ht="12" customHeight="1" thickBot="1" x14ac:dyDescent="0.3">
      <c r="A128" s="4" t="s">
        <v>186</v>
      </c>
      <c r="B128" s="514" t="s">
        <v>524</v>
      </c>
      <c r="C128" s="32">
        <v>8118704</v>
      </c>
      <c r="D128" s="32">
        <f>'1.sz.mell.'!D129</f>
        <v>116952500</v>
      </c>
      <c r="E128" s="33">
        <f>'1.sz.mell.'!E129</f>
        <v>16952500</v>
      </c>
    </row>
    <row r="129" spans="1:8" ht="12" customHeight="1" x14ac:dyDescent="0.25">
      <c r="A129" s="10" t="s">
        <v>249</v>
      </c>
      <c r="B129" s="513" t="s">
        <v>130</v>
      </c>
      <c r="C129" s="798">
        <v>8118704</v>
      </c>
      <c r="D129" s="39">
        <f>'1.sz.mell.'!D130</f>
        <v>16952500</v>
      </c>
      <c r="E129" s="40">
        <f>'1.sz.mell.'!E130</f>
        <v>16952500</v>
      </c>
    </row>
    <row r="130" spans="1:8" ht="12" customHeight="1" x14ac:dyDescent="0.25">
      <c r="A130" s="10" t="s">
        <v>250</v>
      </c>
      <c r="B130" s="513" t="s">
        <v>131</v>
      </c>
      <c r="C130" s="39"/>
      <c r="D130" s="39">
        <f>'1.sz.mell.'!D131</f>
        <v>100000000</v>
      </c>
      <c r="E130" s="40">
        <f>'1.sz.mell.'!E131</f>
        <v>0</v>
      </c>
    </row>
    <row r="131" spans="1:8" ht="12" customHeight="1" thickBot="1" x14ac:dyDescent="0.3">
      <c r="A131" s="6" t="s">
        <v>251</v>
      </c>
      <c r="B131" s="515" t="s">
        <v>132</v>
      </c>
      <c r="C131" s="39"/>
      <c r="D131" s="39">
        <f>'1.sz.mell.'!D132</f>
        <v>0</v>
      </c>
      <c r="E131" s="40">
        <f>'1.sz.mell.'!E132</f>
        <v>0</v>
      </c>
    </row>
    <row r="132" spans="1:8" ht="12" customHeight="1" thickBot="1" x14ac:dyDescent="0.3">
      <c r="A132" s="4" t="s">
        <v>189</v>
      </c>
      <c r="B132" s="514" t="s">
        <v>528</v>
      </c>
      <c r="C132" s="32">
        <v>0</v>
      </c>
      <c r="D132" s="32">
        <f>'1.sz.mell.'!D133</f>
        <v>0</v>
      </c>
      <c r="E132" s="33">
        <f>'1.sz.mell.'!E133</f>
        <v>0</v>
      </c>
    </row>
    <row r="133" spans="1:8" ht="12" customHeight="1" x14ac:dyDescent="0.25">
      <c r="A133" s="10" t="s">
        <v>252</v>
      </c>
      <c r="B133" s="513" t="s">
        <v>133</v>
      </c>
      <c r="C133" s="39"/>
      <c r="D133" s="39">
        <f>'1.sz.mell.'!D134</f>
        <v>0</v>
      </c>
      <c r="E133" s="40">
        <f>'1.sz.mell.'!E134</f>
        <v>0</v>
      </c>
    </row>
    <row r="134" spans="1:8" ht="12" customHeight="1" x14ac:dyDescent="0.25">
      <c r="A134" s="10" t="s">
        <v>253</v>
      </c>
      <c r="B134" s="513" t="s">
        <v>134</v>
      </c>
      <c r="C134" s="39"/>
      <c r="D134" s="39">
        <f>'1.sz.mell.'!D135</f>
        <v>0</v>
      </c>
      <c r="E134" s="40">
        <f>'1.sz.mell.'!E135</f>
        <v>0</v>
      </c>
    </row>
    <row r="135" spans="1:8" ht="12" customHeight="1" x14ac:dyDescent="0.25">
      <c r="A135" s="10" t="s">
        <v>427</v>
      </c>
      <c r="B135" s="513" t="s">
        <v>135</v>
      </c>
      <c r="C135" s="39"/>
      <c r="D135" s="39">
        <f>'1.sz.mell.'!D136</f>
        <v>0</v>
      </c>
      <c r="E135" s="40">
        <f>'1.sz.mell.'!E136</f>
        <v>0</v>
      </c>
    </row>
    <row r="136" spans="1:8" ht="12" customHeight="1" thickBot="1" x14ac:dyDescent="0.3">
      <c r="A136" s="6" t="s">
        <v>429</v>
      </c>
      <c r="B136" s="515" t="s">
        <v>136</v>
      </c>
      <c r="C136" s="39"/>
      <c r="D136" s="39">
        <f>'1.sz.mell.'!D137</f>
        <v>0</v>
      </c>
      <c r="E136" s="40">
        <f>'1.sz.mell.'!E137</f>
        <v>0</v>
      </c>
    </row>
    <row r="137" spans="1:8" ht="12" customHeight="1" thickBot="1" x14ac:dyDescent="0.3">
      <c r="A137" s="4" t="s">
        <v>190</v>
      </c>
      <c r="B137" s="514" t="s">
        <v>533</v>
      </c>
      <c r="C137" s="46">
        <v>38167591</v>
      </c>
      <c r="D137" s="46">
        <f>'1.sz.mell.'!D138</f>
        <v>41904332</v>
      </c>
      <c r="E137" s="47">
        <f>'1.sz.mell.'!E138</f>
        <v>41904332</v>
      </c>
    </row>
    <row r="138" spans="1:8" ht="12" customHeight="1" x14ac:dyDescent="0.25">
      <c r="A138" s="10" t="s">
        <v>254</v>
      </c>
      <c r="B138" s="513" t="s">
        <v>534</v>
      </c>
      <c r="C138" s="39"/>
      <c r="D138" s="39">
        <f>'1.sz.mell.'!D139</f>
        <v>0</v>
      </c>
      <c r="E138" s="40">
        <f>'1.sz.mell.'!E139</f>
        <v>0</v>
      </c>
    </row>
    <row r="139" spans="1:8" ht="12" customHeight="1" x14ac:dyDescent="0.25">
      <c r="A139" s="10" t="s">
        <v>255</v>
      </c>
      <c r="B139" s="513" t="s">
        <v>535</v>
      </c>
      <c r="C139" s="787">
        <v>38167591</v>
      </c>
      <c r="D139" s="800">
        <f>'1.sz.mell.'!D140</f>
        <v>41904332</v>
      </c>
      <c r="E139" s="40">
        <f>'1.sz.mell.'!E140</f>
        <v>41904332</v>
      </c>
    </row>
    <row r="140" spans="1:8" ht="12" customHeight="1" x14ac:dyDescent="0.25">
      <c r="A140" s="10" t="s">
        <v>356</v>
      </c>
      <c r="B140" s="513" t="s">
        <v>137</v>
      </c>
      <c r="C140" s="39"/>
      <c r="D140" s="39">
        <f>'1.sz.mell.'!D141</f>
        <v>0</v>
      </c>
      <c r="E140" s="40">
        <f>'1.sz.mell.'!E141</f>
        <v>0</v>
      </c>
    </row>
    <row r="141" spans="1:8" ht="12" customHeight="1" thickBot="1" x14ac:dyDescent="0.3">
      <c r="A141" s="6" t="s">
        <v>437</v>
      </c>
      <c r="B141" s="515" t="s">
        <v>573</v>
      </c>
      <c r="C141" s="39"/>
      <c r="D141" s="39">
        <f>'1.sz.mell.'!D142</f>
        <v>0</v>
      </c>
      <c r="E141" s="40">
        <f>'1.sz.mell.'!E142</f>
        <v>0</v>
      </c>
    </row>
    <row r="142" spans="1:8" ht="15" customHeight="1" thickBot="1" x14ac:dyDescent="0.3">
      <c r="A142" s="4" t="s">
        <v>191</v>
      </c>
      <c r="B142" s="514" t="s">
        <v>601</v>
      </c>
      <c r="C142" s="516">
        <v>0</v>
      </c>
      <c r="D142" s="516">
        <f>'1.sz.mell.'!D143</f>
        <v>0</v>
      </c>
      <c r="E142" s="517">
        <f>'1.sz.mell.'!E143</f>
        <v>0</v>
      </c>
      <c r="F142" s="84"/>
      <c r="G142" s="997"/>
      <c r="H142" s="84"/>
    </row>
    <row r="143" spans="1:8" s="34" customFormat="1" ht="12.95" customHeight="1" x14ac:dyDescent="0.2">
      <c r="A143" s="10" t="s">
        <v>357</v>
      </c>
      <c r="B143" s="513" t="s">
        <v>539</v>
      </c>
      <c r="C143" s="39"/>
      <c r="D143" s="39">
        <f>'1.sz.mell.'!D144</f>
        <v>0</v>
      </c>
      <c r="E143" s="40">
        <f>'1.sz.mell.'!E144</f>
        <v>0</v>
      </c>
      <c r="G143" s="31"/>
    </row>
    <row r="144" spans="1:8" ht="13.5" customHeight="1" x14ac:dyDescent="0.25">
      <c r="A144" s="10" t="s">
        <v>358</v>
      </c>
      <c r="B144" s="513" t="s">
        <v>540</v>
      </c>
      <c r="C144" s="39"/>
      <c r="D144" s="39">
        <f>'1.sz.mell.'!D145</f>
        <v>0</v>
      </c>
      <c r="E144" s="40">
        <f>'1.sz.mell.'!E145</f>
        <v>0</v>
      </c>
    </row>
    <row r="145" spans="1:5" ht="13.5" customHeight="1" x14ac:dyDescent="0.25">
      <c r="A145" s="10" t="s">
        <v>442</v>
      </c>
      <c r="B145" s="513" t="s">
        <v>541</v>
      </c>
      <c r="C145" s="39"/>
      <c r="D145" s="39">
        <f>'1.sz.mell.'!D146</f>
        <v>0</v>
      </c>
      <c r="E145" s="40">
        <f>'1.sz.mell.'!E146</f>
        <v>0</v>
      </c>
    </row>
    <row r="146" spans="1:5" ht="13.5" customHeight="1" thickBot="1" x14ac:dyDescent="0.3">
      <c r="A146" s="10" t="s">
        <v>444</v>
      </c>
      <c r="B146" s="513" t="s">
        <v>542</v>
      </c>
      <c r="C146" s="39"/>
      <c r="D146" s="39">
        <f>'1.sz.mell.'!D147</f>
        <v>0</v>
      </c>
      <c r="E146" s="40">
        <f>'1.sz.mell.'!E147</f>
        <v>0</v>
      </c>
    </row>
    <row r="147" spans="1:5" ht="12.75" customHeight="1" thickBot="1" x14ac:dyDescent="0.3">
      <c r="A147" s="4" t="s">
        <v>192</v>
      </c>
      <c r="B147" s="514" t="s">
        <v>543</v>
      </c>
      <c r="C147" s="518">
        <v>46286295</v>
      </c>
      <c r="D147" s="518">
        <f>'1.sz.mell.'!D148</f>
        <v>158856832</v>
      </c>
      <c r="E147" s="519">
        <f>'1.sz.mell.'!E148</f>
        <v>58856832</v>
      </c>
    </row>
    <row r="148" spans="1:5" ht="13.5" customHeight="1" thickBot="1" x14ac:dyDescent="0.3">
      <c r="A148" s="520" t="s">
        <v>193</v>
      </c>
      <c r="B148" s="521" t="s">
        <v>544</v>
      </c>
      <c r="C148" s="518">
        <v>2580759379</v>
      </c>
      <c r="D148" s="518">
        <f>'1.sz.mell.'!D149</f>
        <v>4225542639</v>
      </c>
      <c r="E148" s="519">
        <f>'1.sz.mell.'!E149</f>
        <v>2823540880</v>
      </c>
    </row>
    <row r="149" spans="1:5" ht="13.5" customHeight="1" x14ac:dyDescent="0.25"/>
    <row r="150" spans="1:5" ht="13.5" customHeight="1" x14ac:dyDescent="0.25"/>
    <row r="151" spans="1:5" ht="7.5" customHeight="1" x14ac:dyDescent="0.25"/>
    <row r="153" spans="1:5" ht="12.75" customHeight="1" x14ac:dyDescent="0.25"/>
    <row r="154" spans="1:5" ht="12.75" customHeight="1" x14ac:dyDescent="0.25"/>
    <row r="155" spans="1:5" ht="12.75" customHeight="1" x14ac:dyDescent="0.25"/>
    <row r="156" spans="1:5" ht="12.75" customHeight="1" x14ac:dyDescent="0.25"/>
    <row r="157" spans="1:5" ht="12.75" customHeight="1" x14ac:dyDescent="0.25"/>
    <row r="158" spans="1:5" ht="12.75" customHeight="1" x14ac:dyDescent="0.25"/>
    <row r="159" spans="1:5" ht="12.75" customHeight="1" x14ac:dyDescent="0.25"/>
    <row r="160" spans="1:5" ht="12.75" customHeight="1" x14ac:dyDescent="0.25"/>
  </sheetData>
  <mergeCells count="10">
    <mergeCell ref="A1:E1"/>
    <mergeCell ref="A3:A4"/>
    <mergeCell ref="B3:B4"/>
    <mergeCell ref="D3:E3"/>
    <mergeCell ref="C3:C4"/>
    <mergeCell ref="A88:E88"/>
    <mergeCell ref="A90:A91"/>
    <mergeCell ref="B90:B91"/>
    <mergeCell ref="D90:E90"/>
    <mergeCell ref="C90:C91"/>
  </mergeCells>
  <phoneticPr fontId="29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80" fitToHeight="0" orientation="portrait" r:id="rId1"/>
  <headerFooter alignWithMargins="0">
    <oddHeader>&amp;C&amp;"Times New Roman CE,Félkövér"&amp;12
Tiszavasvári Város Önkormányzata
2019. ÉVI ZÁRSZÁMADÁSÁNAK MÉRLEGE ELŐZŐ ÉVI TÉNY ADATOKKAL&amp;10
&amp;R&amp;"Times New Roman CE,Dőlt"&amp;11 9. tájékoztató tábla a 17/2020. (VII.13.) önkormányzati rendelethez</oddHeader>
  </headerFooter>
  <rowBreaks count="2" manualBreakCount="2">
    <brk id="67" max="4" man="1"/>
    <brk id="87" max="4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theme="6"/>
    <pageSetUpPr fitToPage="1"/>
  </sheetPr>
  <dimension ref="A1:I20"/>
  <sheetViews>
    <sheetView tabSelected="1" view="pageLayout" zoomScaleNormal="100" workbookViewId="0">
      <selection activeCell="I1" sqref="I1:I19"/>
    </sheetView>
  </sheetViews>
  <sheetFormatPr defaultColWidth="8" defaultRowHeight="12.75" x14ac:dyDescent="0.2"/>
  <cols>
    <col min="1" max="1" width="5.85546875" style="548" customWidth="1"/>
    <col min="2" max="2" width="43.140625" style="538" customWidth="1"/>
    <col min="3" max="5" width="11" style="538" customWidth="1"/>
    <col min="6" max="6" width="11.85546875" style="538" customWidth="1"/>
    <col min="7" max="7" width="13.28515625" style="538" customWidth="1"/>
    <col min="8" max="8" width="14.42578125" style="538" customWidth="1"/>
    <col min="9" max="9" width="4.85546875" style="538" customWidth="1"/>
    <col min="10" max="16384" width="8" style="538"/>
  </cols>
  <sheetData>
    <row r="1" spans="1:9" s="522" customFormat="1" ht="15.75" thickBot="1" x14ac:dyDescent="0.25">
      <c r="A1" s="1255" t="s">
        <v>182</v>
      </c>
      <c r="B1" s="1255"/>
      <c r="C1" s="1255"/>
      <c r="D1" s="1255"/>
      <c r="E1" s="1255"/>
      <c r="F1" s="1255"/>
      <c r="G1" s="1255"/>
      <c r="H1" s="523" t="s">
        <v>411</v>
      </c>
      <c r="I1" s="1244" t="s">
        <v>977</v>
      </c>
    </row>
    <row r="2" spans="1:9" s="524" customFormat="1" ht="26.25" customHeight="1" x14ac:dyDescent="0.2">
      <c r="A2" s="1247" t="s">
        <v>317</v>
      </c>
      <c r="B2" s="1249" t="s">
        <v>140</v>
      </c>
      <c r="C2" s="1247" t="s">
        <v>141</v>
      </c>
      <c r="D2" s="1247" t="s">
        <v>142</v>
      </c>
      <c r="E2" s="1251" t="s">
        <v>793</v>
      </c>
      <c r="F2" s="1253" t="s">
        <v>143</v>
      </c>
      <c r="G2" s="1254"/>
      <c r="H2" s="1245" t="s">
        <v>791</v>
      </c>
      <c r="I2" s="1244"/>
    </row>
    <row r="3" spans="1:9" s="525" customFormat="1" ht="40.5" customHeight="1" thickBot="1" x14ac:dyDescent="0.25">
      <c r="A3" s="1248"/>
      <c r="B3" s="1250"/>
      <c r="C3" s="1250"/>
      <c r="D3" s="1248"/>
      <c r="E3" s="1252"/>
      <c r="F3" s="626" t="s">
        <v>686</v>
      </c>
      <c r="G3" s="627" t="s">
        <v>792</v>
      </c>
      <c r="H3" s="1246"/>
      <c r="I3" s="1244"/>
    </row>
    <row r="4" spans="1:9" s="530" customFormat="1" ht="12.95" customHeight="1" thickBot="1" x14ac:dyDescent="0.25">
      <c r="A4" s="526" t="s">
        <v>368</v>
      </c>
      <c r="B4" s="527" t="s">
        <v>369</v>
      </c>
      <c r="C4" s="527" t="s">
        <v>370</v>
      </c>
      <c r="D4" s="528" t="s">
        <v>371</v>
      </c>
      <c r="E4" s="526" t="s">
        <v>372</v>
      </c>
      <c r="F4" s="528" t="s">
        <v>550</v>
      </c>
      <c r="G4" s="528" t="s">
        <v>551</v>
      </c>
      <c r="H4" s="529" t="s">
        <v>552</v>
      </c>
      <c r="I4" s="1244"/>
    </row>
    <row r="5" spans="1:9" ht="22.5" customHeight="1" thickBot="1" x14ac:dyDescent="0.25">
      <c r="A5" s="531" t="s">
        <v>180</v>
      </c>
      <c r="B5" s="532" t="s">
        <v>144</v>
      </c>
      <c r="C5" s="533"/>
      <c r="D5" s="534"/>
      <c r="E5" s="535">
        <f>SUM(E6:E11)</f>
        <v>0</v>
      </c>
      <c r="F5" s="536">
        <f>SUM(F6:F11)</f>
        <v>0</v>
      </c>
      <c r="G5" s="536">
        <f>SUM(G6:G11)</f>
        <v>0</v>
      </c>
      <c r="H5" s="537">
        <f>SUM(H6:H11)</f>
        <v>0</v>
      </c>
      <c r="I5" s="1244"/>
    </row>
    <row r="6" spans="1:9" ht="22.5" customHeight="1" x14ac:dyDescent="0.2">
      <c r="A6" s="539" t="s">
        <v>183</v>
      </c>
      <c r="B6" s="540" t="s">
        <v>647</v>
      </c>
      <c r="C6" s="541"/>
      <c r="D6" s="542"/>
      <c r="E6" s="543"/>
      <c r="F6" s="544"/>
      <c r="G6" s="544"/>
      <c r="H6" s="545"/>
      <c r="I6" s="1244"/>
    </row>
    <row r="7" spans="1:9" ht="22.5" customHeight="1" x14ac:dyDescent="0.2">
      <c r="A7" s="539" t="s">
        <v>184</v>
      </c>
      <c r="B7" s="540" t="s">
        <v>647</v>
      </c>
      <c r="C7" s="541"/>
      <c r="D7" s="542"/>
      <c r="E7" s="543"/>
      <c r="F7" s="544"/>
      <c r="G7" s="544"/>
      <c r="H7" s="545"/>
      <c r="I7" s="1244"/>
    </row>
    <row r="8" spans="1:9" ht="22.5" customHeight="1" x14ac:dyDescent="0.2">
      <c r="A8" s="539" t="s">
        <v>185</v>
      </c>
      <c r="B8" s="540" t="s">
        <v>647</v>
      </c>
      <c r="C8" s="541"/>
      <c r="D8" s="542"/>
      <c r="E8" s="543"/>
      <c r="F8" s="544"/>
      <c r="G8" s="544"/>
      <c r="H8" s="545"/>
      <c r="I8" s="1244"/>
    </row>
    <row r="9" spans="1:9" ht="22.5" customHeight="1" x14ac:dyDescent="0.2">
      <c r="A9" s="539" t="s">
        <v>186</v>
      </c>
      <c r="B9" s="540" t="s">
        <v>647</v>
      </c>
      <c r="C9" s="541"/>
      <c r="D9" s="542"/>
      <c r="E9" s="543"/>
      <c r="F9" s="544"/>
      <c r="G9" s="544"/>
      <c r="H9" s="545"/>
      <c r="I9" s="1244"/>
    </row>
    <row r="10" spans="1:9" ht="22.5" customHeight="1" x14ac:dyDescent="0.2">
      <c r="A10" s="539" t="s">
        <v>189</v>
      </c>
      <c r="B10" s="540" t="s">
        <v>647</v>
      </c>
      <c r="C10" s="541"/>
      <c r="D10" s="542"/>
      <c r="E10" s="543"/>
      <c r="F10" s="544"/>
      <c r="G10" s="544"/>
      <c r="H10" s="545"/>
      <c r="I10" s="1244"/>
    </row>
    <row r="11" spans="1:9" ht="22.5" customHeight="1" thickBot="1" x14ac:dyDescent="0.25">
      <c r="A11" s="539" t="s">
        <v>190</v>
      </c>
      <c r="B11" s="540" t="s">
        <v>647</v>
      </c>
      <c r="C11" s="541"/>
      <c r="D11" s="542"/>
      <c r="E11" s="543"/>
      <c r="F11" s="544"/>
      <c r="G11" s="544"/>
      <c r="H11" s="545"/>
      <c r="I11" s="1244"/>
    </row>
    <row r="12" spans="1:9" ht="22.5" customHeight="1" thickBot="1" x14ac:dyDescent="0.25">
      <c r="A12" s="531" t="s">
        <v>191</v>
      </c>
      <c r="B12" s="532" t="s">
        <v>145</v>
      </c>
      <c r="C12" s="546"/>
      <c r="D12" s="547"/>
      <c r="E12" s="535">
        <f>SUM(E13:E18)</f>
        <v>0</v>
      </c>
      <c r="F12" s="536">
        <f>SUM(F13:F18)</f>
        <v>0</v>
      </c>
      <c r="G12" s="536">
        <f>SUM(G13:G18)</f>
        <v>0</v>
      </c>
      <c r="H12" s="537">
        <f>SUM(H13:H18)</f>
        <v>0</v>
      </c>
      <c r="I12" s="1244"/>
    </row>
    <row r="13" spans="1:9" ht="22.5" customHeight="1" x14ac:dyDescent="0.2">
      <c r="A13" s="539" t="s">
        <v>192</v>
      </c>
      <c r="B13" s="540" t="s">
        <v>647</v>
      </c>
      <c r="C13" s="541"/>
      <c r="D13" s="542"/>
      <c r="E13" s="543"/>
      <c r="F13" s="544"/>
      <c r="G13" s="544"/>
      <c r="H13" s="545"/>
      <c r="I13" s="1244"/>
    </row>
    <row r="14" spans="1:9" ht="22.5" customHeight="1" x14ac:dyDescent="0.2">
      <c r="A14" s="539" t="s">
        <v>193</v>
      </c>
      <c r="B14" s="540" t="s">
        <v>647</v>
      </c>
      <c r="C14" s="541"/>
      <c r="D14" s="542"/>
      <c r="E14" s="543"/>
      <c r="F14" s="544"/>
      <c r="G14" s="544"/>
      <c r="H14" s="545"/>
      <c r="I14" s="1244"/>
    </row>
    <row r="15" spans="1:9" ht="22.5" customHeight="1" x14ac:dyDescent="0.2">
      <c r="A15" s="539" t="s">
        <v>194</v>
      </c>
      <c r="B15" s="540" t="s">
        <v>647</v>
      </c>
      <c r="C15" s="541"/>
      <c r="D15" s="542"/>
      <c r="E15" s="543"/>
      <c r="F15" s="544"/>
      <c r="G15" s="544"/>
      <c r="H15" s="545"/>
      <c r="I15" s="1244"/>
    </row>
    <row r="16" spans="1:9" ht="22.5" customHeight="1" x14ac:dyDescent="0.2">
      <c r="A16" s="539" t="s">
        <v>195</v>
      </c>
      <c r="B16" s="540" t="s">
        <v>647</v>
      </c>
      <c r="C16" s="541"/>
      <c r="D16" s="542"/>
      <c r="E16" s="543"/>
      <c r="F16" s="544"/>
      <c r="G16" s="544"/>
      <c r="H16" s="545"/>
      <c r="I16" s="1244"/>
    </row>
    <row r="17" spans="1:9" ht="22.5" customHeight="1" x14ac:dyDescent="0.2">
      <c r="A17" s="539" t="s">
        <v>196</v>
      </c>
      <c r="B17" s="540" t="s">
        <v>647</v>
      </c>
      <c r="C17" s="541"/>
      <c r="D17" s="542"/>
      <c r="E17" s="543"/>
      <c r="F17" s="544"/>
      <c r="G17" s="544"/>
      <c r="H17" s="545"/>
      <c r="I17" s="1244"/>
    </row>
    <row r="18" spans="1:9" ht="22.5" customHeight="1" thickBot="1" x14ac:dyDescent="0.25">
      <c r="A18" s="539" t="s">
        <v>197</v>
      </c>
      <c r="B18" s="540" t="s">
        <v>647</v>
      </c>
      <c r="C18" s="541"/>
      <c r="D18" s="542"/>
      <c r="E18" s="543"/>
      <c r="F18" s="544"/>
      <c r="G18" s="544"/>
      <c r="H18" s="545"/>
      <c r="I18" s="1244"/>
    </row>
    <row r="19" spans="1:9" ht="22.5" customHeight="1" thickBot="1" x14ac:dyDescent="0.25">
      <c r="A19" s="531" t="s">
        <v>198</v>
      </c>
      <c r="B19" s="532" t="s">
        <v>146</v>
      </c>
      <c r="C19" s="533"/>
      <c r="D19" s="534"/>
      <c r="E19" s="535">
        <f>E5+E12</f>
        <v>0</v>
      </c>
      <c r="F19" s="536">
        <f>F5+F12</f>
        <v>0</v>
      </c>
      <c r="G19" s="536">
        <f>G5+G12</f>
        <v>0</v>
      </c>
      <c r="H19" s="537">
        <f>H5+H12</f>
        <v>0</v>
      </c>
      <c r="I19" s="1244"/>
    </row>
    <row r="20" spans="1:9" ht="20.100000000000001" customHeight="1" x14ac:dyDescent="0.2"/>
  </sheetData>
  <mergeCells count="9">
    <mergeCell ref="I1:I19"/>
    <mergeCell ref="H2:H3"/>
    <mergeCell ref="A2:A3"/>
    <mergeCell ref="B2:B3"/>
    <mergeCell ref="C2:C3"/>
    <mergeCell ref="D2:D3"/>
    <mergeCell ref="E2:E3"/>
    <mergeCell ref="F2:G2"/>
    <mergeCell ref="A1:G1"/>
  </mergeCells>
  <phoneticPr fontId="29" type="noConversion"/>
  <printOptions horizontalCentered="1"/>
  <pageMargins left="0.78740157480314965" right="0.78740157480314965" top="1.5748031496062993" bottom="0.98425196850393704" header="0.78740157480314965" footer="0.78740157480314965"/>
  <pageSetup paperSize="9" scale="98" orientation="landscape" verticalDpi="300" r:id="rId1"/>
  <headerFooter alignWithMargins="0">
    <oddHeader>&amp;C&amp;"Times New Roman CE,Félkövér"&amp;12
Az önkormányzat által nyújtott hitel és kölcsön alakulása
 lejárat és eszközök szerinti bontásban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4"/>
    <pageSetUpPr fitToPage="1"/>
  </sheetPr>
  <dimension ref="A1:J33"/>
  <sheetViews>
    <sheetView zoomScaleNormal="100" zoomScaleSheetLayoutView="100" workbookViewId="0">
      <selection activeCell="J1" sqref="J1:J33"/>
    </sheetView>
  </sheetViews>
  <sheetFormatPr defaultColWidth="8" defaultRowHeight="12.75" x14ac:dyDescent="0.2"/>
  <cols>
    <col min="1" max="1" width="5.85546875" style="92" customWidth="1"/>
    <col min="2" max="2" width="47.28515625" style="93" customWidth="1"/>
    <col min="3" max="5" width="14" style="92" customWidth="1"/>
    <col min="6" max="6" width="47.28515625" style="92" customWidth="1"/>
    <col min="7" max="9" width="14" style="92" customWidth="1"/>
    <col min="10" max="10" width="4.140625" style="92" customWidth="1"/>
    <col min="11" max="16384" width="8" style="92"/>
  </cols>
  <sheetData>
    <row r="1" spans="1:10" s="554" customFormat="1" ht="39.75" customHeight="1" x14ac:dyDescent="0.2">
      <c r="B1" s="557" t="s">
        <v>113</v>
      </c>
      <c r="C1" s="558"/>
      <c r="D1" s="558"/>
      <c r="E1" s="558"/>
      <c r="F1" s="558"/>
      <c r="G1" s="558"/>
      <c r="H1" s="558"/>
      <c r="I1" s="558"/>
      <c r="J1" s="1257" t="s">
        <v>964</v>
      </c>
    </row>
    <row r="2" spans="1:10" ht="14.25" thickBot="1" x14ac:dyDescent="0.25">
      <c r="G2" s="94"/>
      <c r="H2" s="94"/>
      <c r="I2" s="94" t="s">
        <v>411</v>
      </c>
      <c r="J2" s="1257"/>
    </row>
    <row r="3" spans="1:10" ht="24" customHeight="1" thickBot="1" x14ac:dyDescent="0.25">
      <c r="A3" s="1112" t="s">
        <v>317</v>
      </c>
      <c r="B3" s="95" t="s">
        <v>101</v>
      </c>
      <c r="C3" s="96"/>
      <c r="D3" s="96"/>
      <c r="E3" s="96"/>
      <c r="F3" s="95" t="s">
        <v>102</v>
      </c>
      <c r="G3" s="97"/>
      <c r="H3" s="97"/>
      <c r="I3" s="97"/>
      <c r="J3" s="1257"/>
    </row>
    <row r="4" spans="1:10" s="102" customFormat="1" ht="35.25" customHeight="1" thickBot="1" x14ac:dyDescent="0.25">
      <c r="A4" s="1113"/>
      <c r="B4" s="98" t="s">
        <v>174</v>
      </c>
      <c r="C4" s="99" t="s">
        <v>721</v>
      </c>
      <c r="D4" s="100" t="s">
        <v>724</v>
      </c>
      <c r="E4" s="99" t="s">
        <v>725</v>
      </c>
      <c r="F4" s="98" t="s">
        <v>174</v>
      </c>
      <c r="G4" s="99" t="s">
        <v>721</v>
      </c>
      <c r="H4" s="100" t="s">
        <v>724</v>
      </c>
      <c r="I4" s="99" t="s">
        <v>723</v>
      </c>
      <c r="J4" s="1257"/>
    </row>
    <row r="5" spans="1:10" s="102" customFormat="1" ht="13.5" thickBot="1" x14ac:dyDescent="0.25">
      <c r="A5" s="103" t="s">
        <v>368</v>
      </c>
      <c r="B5" s="104" t="s">
        <v>369</v>
      </c>
      <c r="C5" s="105" t="s">
        <v>370</v>
      </c>
      <c r="D5" s="105" t="s">
        <v>371</v>
      </c>
      <c r="E5" s="105" t="s">
        <v>372</v>
      </c>
      <c r="F5" s="104" t="s">
        <v>550</v>
      </c>
      <c r="G5" s="105" t="s">
        <v>551</v>
      </c>
      <c r="H5" s="105" t="s">
        <v>552</v>
      </c>
      <c r="I5" s="106" t="s">
        <v>553</v>
      </c>
      <c r="J5" s="1257"/>
    </row>
    <row r="6" spans="1:10" ht="12.95" customHeight="1" x14ac:dyDescent="0.2">
      <c r="A6" s="108" t="s">
        <v>180</v>
      </c>
      <c r="B6" s="109" t="s">
        <v>567</v>
      </c>
      <c r="C6" s="577">
        <f>'1.sz.mell.'!C20</f>
        <v>82409566</v>
      </c>
      <c r="D6" s="577">
        <f>'1.sz.mell.'!D20</f>
        <v>1078270150</v>
      </c>
      <c r="E6" s="577">
        <f>'1.sz.mell.'!E20</f>
        <v>1026676989</v>
      </c>
      <c r="F6" s="632" t="s">
        <v>114</v>
      </c>
      <c r="G6" s="238">
        <f>'1.sz.mell.'!C114</f>
        <v>294933751</v>
      </c>
      <c r="H6" s="238">
        <f>'1.sz.mell.'!D114</f>
        <v>871677031</v>
      </c>
      <c r="I6" s="812">
        <f>'1.sz.mell.'!E114</f>
        <v>211704361</v>
      </c>
      <c r="J6" s="1257"/>
    </row>
    <row r="7" spans="1:10" x14ac:dyDescent="0.2">
      <c r="A7" s="110" t="s">
        <v>183</v>
      </c>
      <c r="B7" s="111"/>
      <c r="C7" s="578"/>
      <c r="D7" s="112"/>
      <c r="E7" s="112"/>
      <c r="F7" s="111"/>
      <c r="G7" s="112"/>
      <c r="H7" s="112"/>
      <c r="I7" s="113"/>
      <c r="J7" s="1257"/>
    </row>
    <row r="8" spans="1:10" ht="12.95" customHeight="1" x14ac:dyDescent="0.2">
      <c r="A8" s="110" t="s">
        <v>184</v>
      </c>
      <c r="B8" s="111" t="s">
        <v>568</v>
      </c>
      <c r="C8" s="578">
        <f>'1.sz.mell.'!C47</f>
        <v>22087500</v>
      </c>
      <c r="D8" s="578">
        <f>'1.sz.mell.'!D47</f>
        <v>22232600</v>
      </c>
      <c r="E8" s="578">
        <f>'1.sz.mell.'!E47</f>
        <v>5525134</v>
      </c>
      <c r="F8" s="111" t="s">
        <v>177</v>
      </c>
      <c r="G8" s="112">
        <f>'1.sz.mell.'!C115</f>
        <v>106313501</v>
      </c>
      <c r="H8" s="112">
        <f>'1.sz.mell.'!D115</f>
        <v>502850626</v>
      </c>
      <c r="I8" s="113">
        <f>'1.sz.mell.'!E115</f>
        <v>259516521</v>
      </c>
      <c r="J8" s="1257"/>
    </row>
    <row r="9" spans="1:10" ht="12.95" customHeight="1" x14ac:dyDescent="0.2">
      <c r="A9" s="110" t="s">
        <v>185</v>
      </c>
      <c r="B9" s="111" t="s">
        <v>569</v>
      </c>
      <c r="C9" s="112">
        <f>'1.sz.mell.'!C58</f>
        <v>0</v>
      </c>
      <c r="D9" s="112">
        <f>'1.sz.mell.'!D58</f>
        <v>0</v>
      </c>
      <c r="E9" s="112">
        <f>'1.sz.mell.'!E58</f>
        <v>0</v>
      </c>
      <c r="F9" s="111"/>
      <c r="G9" s="112"/>
      <c r="H9" s="112"/>
      <c r="I9" s="113"/>
      <c r="J9" s="1257"/>
    </row>
    <row r="10" spans="1:10" ht="12.75" customHeight="1" x14ac:dyDescent="0.2">
      <c r="A10" s="110" t="s">
        <v>186</v>
      </c>
      <c r="B10" s="111"/>
      <c r="C10" s="112"/>
      <c r="D10" s="112"/>
      <c r="E10" s="112"/>
      <c r="F10" s="111" t="s">
        <v>115</v>
      </c>
      <c r="G10" s="112">
        <f>'1.sz.mell.'!C116</f>
        <v>26919106</v>
      </c>
      <c r="H10" s="112">
        <f>'1.sz.mell.'!D116</f>
        <v>27228086</v>
      </c>
      <c r="I10" s="113">
        <f>'1.sz.mell.'!E116</f>
        <v>7243922</v>
      </c>
      <c r="J10" s="1257"/>
    </row>
    <row r="11" spans="1:10" ht="12.95" customHeight="1" x14ac:dyDescent="0.2">
      <c r="A11" s="110" t="s">
        <v>189</v>
      </c>
      <c r="B11" s="111" t="s">
        <v>570</v>
      </c>
      <c r="C11" s="115"/>
      <c r="D11" s="115"/>
      <c r="E11" s="115"/>
      <c r="F11" s="131"/>
      <c r="G11" s="112"/>
      <c r="H11" s="112"/>
      <c r="I11" s="113"/>
      <c r="J11" s="1257"/>
    </row>
    <row r="12" spans="1:10" ht="12.95" customHeight="1" x14ac:dyDescent="0.2">
      <c r="A12" s="110" t="s">
        <v>190</v>
      </c>
      <c r="B12" s="116"/>
      <c r="C12" s="112"/>
      <c r="D12" s="112"/>
      <c r="E12" s="112"/>
      <c r="F12" s="131"/>
      <c r="G12" s="112"/>
      <c r="H12" s="112"/>
      <c r="I12" s="113"/>
      <c r="J12" s="1257"/>
    </row>
    <row r="13" spans="1:10" ht="12.95" customHeight="1" x14ac:dyDescent="0.2">
      <c r="A13" s="110" t="s">
        <v>191</v>
      </c>
      <c r="B13" s="116"/>
      <c r="C13" s="112"/>
      <c r="D13" s="112"/>
      <c r="E13" s="112"/>
      <c r="F13" s="132"/>
      <c r="G13" s="112"/>
      <c r="H13" s="112"/>
      <c r="I13" s="113"/>
      <c r="J13" s="1257"/>
    </row>
    <row r="14" spans="1:10" ht="12.95" customHeight="1" x14ac:dyDescent="0.2">
      <c r="A14" s="110" t="s">
        <v>192</v>
      </c>
      <c r="B14" s="133"/>
      <c r="C14" s="115"/>
      <c r="D14" s="115"/>
      <c r="E14" s="115"/>
      <c r="F14" s="131"/>
      <c r="G14" s="112"/>
      <c r="H14" s="112"/>
      <c r="I14" s="113"/>
      <c r="J14" s="1257"/>
    </row>
    <row r="15" spans="1:10" x14ac:dyDescent="0.2">
      <c r="A15" s="110" t="s">
        <v>193</v>
      </c>
      <c r="B15" s="116"/>
      <c r="C15" s="115"/>
      <c r="D15" s="115"/>
      <c r="E15" s="115"/>
      <c r="F15" s="131"/>
      <c r="G15" s="112"/>
      <c r="H15" s="112"/>
      <c r="I15" s="113"/>
      <c r="J15" s="1257"/>
    </row>
    <row r="16" spans="1:10" ht="12.95" customHeight="1" thickBot="1" x14ac:dyDescent="0.25">
      <c r="A16" s="134" t="s">
        <v>194</v>
      </c>
      <c r="B16" s="135"/>
      <c r="C16" s="136"/>
      <c r="D16" s="137"/>
      <c r="E16" s="138"/>
      <c r="F16" s="813" t="s">
        <v>187</v>
      </c>
      <c r="G16" s="137">
        <v>43428864</v>
      </c>
      <c r="H16" s="137">
        <v>57477460</v>
      </c>
      <c r="I16" s="631">
        <f>'1.sz.mell.'!E125</f>
        <v>0</v>
      </c>
      <c r="J16" s="1257"/>
    </row>
    <row r="17" spans="1:10" ht="15.95" customHeight="1" thickBot="1" x14ac:dyDescent="0.25">
      <c r="A17" s="120" t="s">
        <v>195</v>
      </c>
      <c r="B17" s="121" t="s">
        <v>571</v>
      </c>
      <c r="C17" s="122">
        <f>+C6+C8+C9+C11+C12+C13+C14+C15+C16</f>
        <v>104497066</v>
      </c>
      <c r="D17" s="122">
        <f>+D6+D8+D9+D11+D12+D13+D14+D15+D16</f>
        <v>1100502750</v>
      </c>
      <c r="E17" s="122">
        <f>+E6+E8+E9+E11+E12+E13+E14+E15+E16</f>
        <v>1032202123</v>
      </c>
      <c r="F17" s="121" t="s">
        <v>572</v>
      </c>
      <c r="G17" s="122">
        <f>SUM(G6:G16)</f>
        <v>471595222</v>
      </c>
      <c r="H17" s="122">
        <f t="shared" ref="H17:I17" si="0">SUM(H6:H16)</f>
        <v>1459233203</v>
      </c>
      <c r="I17" s="122">
        <f t="shared" si="0"/>
        <v>478464804</v>
      </c>
      <c r="J17" s="1257"/>
    </row>
    <row r="18" spans="1:10" ht="12.95" customHeight="1" x14ac:dyDescent="0.2">
      <c r="A18" s="108" t="s">
        <v>196</v>
      </c>
      <c r="B18" s="140" t="s">
        <v>116</v>
      </c>
      <c r="C18" s="141">
        <f>SUM(C19:C23)</f>
        <v>0</v>
      </c>
      <c r="D18" s="141">
        <f t="shared" ref="D18:E18" si="1">SUM(D19:D23)</f>
        <v>0</v>
      </c>
      <c r="E18" s="141">
        <f t="shared" si="1"/>
        <v>0</v>
      </c>
      <c r="F18" s="814" t="s">
        <v>164</v>
      </c>
      <c r="G18" s="815"/>
      <c r="H18" s="815"/>
      <c r="I18" s="816"/>
      <c r="J18" s="1257"/>
    </row>
    <row r="19" spans="1:10" ht="12.95" customHeight="1" x14ac:dyDescent="0.2">
      <c r="A19" s="110" t="s">
        <v>197</v>
      </c>
      <c r="B19" s="144" t="s">
        <v>117</v>
      </c>
      <c r="C19" s="126"/>
      <c r="D19" s="126"/>
      <c r="E19" s="126"/>
      <c r="F19" s="124" t="s">
        <v>167</v>
      </c>
      <c r="G19" s="126"/>
      <c r="H19" s="126"/>
      <c r="I19" s="145"/>
      <c r="J19" s="1257"/>
    </row>
    <row r="20" spans="1:10" ht="12.95" customHeight="1" x14ac:dyDescent="0.2">
      <c r="A20" s="108" t="s">
        <v>198</v>
      </c>
      <c r="B20" s="144" t="s">
        <v>118</v>
      </c>
      <c r="C20" s="126"/>
      <c r="D20" s="126"/>
      <c r="E20" s="126"/>
      <c r="F20" s="124" t="s">
        <v>283</v>
      </c>
      <c r="G20" s="126"/>
      <c r="H20" s="126"/>
      <c r="I20" s="145"/>
      <c r="J20" s="1257"/>
    </row>
    <row r="21" spans="1:10" ht="12.95" customHeight="1" x14ac:dyDescent="0.2">
      <c r="A21" s="110" t="s">
        <v>199</v>
      </c>
      <c r="B21" s="144" t="s">
        <v>119</v>
      </c>
      <c r="C21" s="126"/>
      <c r="D21" s="126"/>
      <c r="E21" s="126"/>
      <c r="F21" s="124" t="s">
        <v>293</v>
      </c>
      <c r="G21" s="126">
        <f>'1.sz.mell.'!C130</f>
        <v>16952500</v>
      </c>
      <c r="H21" s="126">
        <f>'1.sz.mell.'!D130</f>
        <v>16952500</v>
      </c>
      <c r="I21" s="145">
        <f>'1.sz.mell.'!E130</f>
        <v>16952500</v>
      </c>
      <c r="J21" s="1257"/>
    </row>
    <row r="22" spans="1:10" ht="12.95" customHeight="1" x14ac:dyDescent="0.2">
      <c r="A22" s="108" t="s">
        <v>200</v>
      </c>
      <c r="B22" s="144" t="s">
        <v>120</v>
      </c>
      <c r="C22" s="126"/>
      <c r="D22" s="126"/>
      <c r="E22" s="126"/>
      <c r="F22" s="123" t="s">
        <v>108</v>
      </c>
      <c r="G22" s="126"/>
      <c r="H22" s="126"/>
      <c r="I22" s="145"/>
      <c r="J22" s="1257"/>
    </row>
    <row r="23" spans="1:10" ht="12.95" customHeight="1" x14ac:dyDescent="0.2">
      <c r="A23" s="110" t="s">
        <v>201</v>
      </c>
      <c r="B23" s="146" t="s">
        <v>121</v>
      </c>
      <c r="C23" s="126"/>
      <c r="D23" s="126"/>
      <c r="E23" s="126"/>
      <c r="F23" s="124" t="s">
        <v>168</v>
      </c>
      <c r="G23" s="126"/>
      <c r="H23" s="126"/>
      <c r="I23" s="145"/>
      <c r="J23" s="1257"/>
    </row>
    <row r="24" spans="1:10" ht="12.95" customHeight="1" x14ac:dyDescent="0.2">
      <c r="A24" s="108" t="s">
        <v>202</v>
      </c>
      <c r="B24" s="147" t="s">
        <v>122</v>
      </c>
      <c r="C24" s="127">
        <f>SUM(C25:C29)</f>
        <v>69269106</v>
      </c>
      <c r="D24" s="127">
        <f t="shared" ref="D24:E24" si="2">SUM(D25:D29)</f>
        <v>69269106</v>
      </c>
      <c r="E24" s="127">
        <f t="shared" si="2"/>
        <v>30020437</v>
      </c>
      <c r="F24" s="148" t="s">
        <v>166</v>
      </c>
      <c r="G24" s="126"/>
      <c r="H24" s="126"/>
      <c r="I24" s="145"/>
      <c r="J24" s="1257"/>
    </row>
    <row r="25" spans="1:10" ht="12.95" customHeight="1" x14ac:dyDescent="0.2">
      <c r="A25" s="110" t="s">
        <v>203</v>
      </c>
      <c r="B25" s="146" t="s">
        <v>123</v>
      </c>
      <c r="C25" s="126">
        <f>'1.sz.mell.'!C65</f>
        <v>69269106</v>
      </c>
      <c r="D25" s="126">
        <f>'1.sz.mell.'!D65</f>
        <v>69269106</v>
      </c>
      <c r="E25" s="126">
        <f>'1.sz.mell.'!E65</f>
        <v>30020437</v>
      </c>
      <c r="F25" s="148" t="s">
        <v>573</v>
      </c>
      <c r="G25" s="126"/>
      <c r="H25" s="126"/>
      <c r="I25" s="145"/>
      <c r="J25" s="1257"/>
    </row>
    <row r="26" spans="1:10" ht="12.95" customHeight="1" x14ac:dyDescent="0.2">
      <c r="A26" s="108" t="s">
        <v>204</v>
      </c>
      <c r="B26" s="146" t="s">
        <v>124</v>
      </c>
      <c r="C26" s="126"/>
      <c r="D26" s="126"/>
      <c r="E26" s="126"/>
      <c r="F26" s="149"/>
      <c r="G26" s="126"/>
      <c r="H26" s="126"/>
      <c r="I26" s="145"/>
      <c r="J26" s="1257"/>
    </row>
    <row r="27" spans="1:10" ht="12.95" customHeight="1" x14ac:dyDescent="0.2">
      <c r="A27" s="110" t="s">
        <v>205</v>
      </c>
      <c r="B27" s="144" t="s">
        <v>125</v>
      </c>
      <c r="C27" s="126"/>
      <c r="D27" s="126"/>
      <c r="E27" s="126"/>
      <c r="F27" s="150"/>
      <c r="G27" s="126"/>
      <c r="H27" s="126"/>
      <c r="I27" s="145"/>
      <c r="J27" s="1257"/>
    </row>
    <row r="28" spans="1:10" ht="12.95" customHeight="1" x14ac:dyDescent="0.2">
      <c r="A28" s="108" t="s">
        <v>206</v>
      </c>
      <c r="B28" s="151" t="s">
        <v>126</v>
      </c>
      <c r="C28" s="126"/>
      <c r="D28" s="126"/>
      <c r="E28" s="126"/>
      <c r="F28" s="116"/>
      <c r="G28" s="126"/>
      <c r="H28" s="126"/>
      <c r="I28" s="145"/>
      <c r="J28" s="1257"/>
    </row>
    <row r="29" spans="1:10" ht="12.95" customHeight="1" thickBot="1" x14ac:dyDescent="0.25">
      <c r="A29" s="110" t="s">
        <v>207</v>
      </c>
      <c r="B29" s="152" t="s">
        <v>162</v>
      </c>
      <c r="C29" s="126"/>
      <c r="D29" s="126"/>
      <c r="E29" s="126"/>
      <c r="F29" s="817"/>
      <c r="G29" s="253"/>
      <c r="H29" s="253"/>
      <c r="I29" s="593"/>
      <c r="J29" s="1257"/>
    </row>
    <row r="30" spans="1:10" ht="21.75" customHeight="1" thickBot="1" x14ac:dyDescent="0.25">
      <c r="A30" s="120" t="s">
        <v>208</v>
      </c>
      <c r="B30" s="121" t="s">
        <v>574</v>
      </c>
      <c r="C30" s="122">
        <f>+C18+C24</f>
        <v>69269106</v>
      </c>
      <c r="D30" s="122">
        <f>+D18+D24</f>
        <v>69269106</v>
      </c>
      <c r="E30" s="122">
        <f>+E18+E24</f>
        <v>30020437</v>
      </c>
      <c r="F30" s="121" t="s">
        <v>575</v>
      </c>
      <c r="G30" s="122">
        <f>SUM(G18:G29)</f>
        <v>16952500</v>
      </c>
      <c r="H30" s="122">
        <f>SUM(H18:H29)</f>
        <v>16952500</v>
      </c>
      <c r="I30" s="139">
        <f>SUM(I18:I29)</f>
        <v>16952500</v>
      </c>
      <c r="J30" s="1257"/>
    </row>
    <row r="31" spans="1:10" ht="16.5" customHeight="1" thickBot="1" x14ac:dyDescent="0.25">
      <c r="A31" s="120" t="s">
        <v>209</v>
      </c>
      <c r="B31" s="128" t="s">
        <v>576</v>
      </c>
      <c r="C31" s="129">
        <f>+C17+C30</f>
        <v>173766172</v>
      </c>
      <c r="D31" s="129">
        <f>+D17+D30</f>
        <v>1169771856</v>
      </c>
      <c r="E31" s="130">
        <f>+E17+E30</f>
        <v>1062222560</v>
      </c>
      <c r="F31" s="128" t="s">
        <v>577</v>
      </c>
      <c r="G31" s="129">
        <f>+G17+G30</f>
        <v>488547722</v>
      </c>
      <c r="H31" s="129">
        <f>+H17+H30</f>
        <v>1476185703</v>
      </c>
      <c r="I31" s="153">
        <f>+I17+I30</f>
        <v>495417304</v>
      </c>
      <c r="J31" s="1257"/>
    </row>
    <row r="32" spans="1:10" ht="16.5" customHeight="1" thickBot="1" x14ac:dyDescent="0.25">
      <c r="A32" s="120" t="s">
        <v>210</v>
      </c>
      <c r="B32" s="128" t="s">
        <v>109</v>
      </c>
      <c r="C32" s="129">
        <f>IF(C17-G17&lt;0,G17-C17,"-")</f>
        <v>367098156</v>
      </c>
      <c r="D32" s="129">
        <f>IF(D17-H17&lt;0,H17-D17,"-")</f>
        <v>358730453</v>
      </c>
      <c r="E32" s="130" t="str">
        <f>IF(E17-I17&lt;0,I17-E17,"-")</f>
        <v>-</v>
      </c>
      <c r="F32" s="128" t="s">
        <v>110</v>
      </c>
      <c r="G32" s="129" t="str">
        <f>IF(C17-G17&gt;0,C17-G17,"-")</f>
        <v>-</v>
      </c>
      <c r="H32" s="129" t="str">
        <f>IF(D17-H17&gt;0,D17-H17,"-")</f>
        <v>-</v>
      </c>
      <c r="I32" s="153">
        <f>IF(E17-I17&gt;0,E17-I17,"-")</f>
        <v>553737319</v>
      </c>
      <c r="J32" s="1257"/>
    </row>
    <row r="33" spans="1:10" ht="16.5" customHeight="1" thickBot="1" x14ac:dyDescent="0.25">
      <c r="A33" s="120" t="s">
        <v>211</v>
      </c>
      <c r="B33" s="128" t="s">
        <v>111</v>
      </c>
      <c r="C33" s="129" t="str">
        <f>IF(C30-G30&lt;0,C30-G30,"-")</f>
        <v>-</v>
      </c>
      <c r="D33" s="129" t="str">
        <f t="shared" ref="D33:E33" si="3">IF(D30-H30&lt;0,D30-H30,"-")</f>
        <v>-</v>
      </c>
      <c r="E33" s="129" t="str">
        <f t="shared" si="3"/>
        <v>-</v>
      </c>
      <c r="F33" s="128" t="s">
        <v>112</v>
      </c>
      <c r="G33" s="129">
        <f>IF(C30-G30&gt;0,C30-G30,"-")</f>
        <v>52316606</v>
      </c>
      <c r="H33" s="129">
        <f t="shared" ref="H33:I33" si="4">IF(D30-H30&gt;0,D30-H30,"-")</f>
        <v>52316606</v>
      </c>
      <c r="I33" s="153">
        <f t="shared" si="4"/>
        <v>13067937</v>
      </c>
      <c r="J33" s="1257"/>
    </row>
  </sheetData>
  <mergeCells count="2">
    <mergeCell ref="A3:A4"/>
    <mergeCell ref="J1:J33"/>
  </mergeCells>
  <phoneticPr fontId="28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6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  <pageSetUpPr fitToPage="1"/>
  </sheetPr>
  <dimension ref="A1:G44"/>
  <sheetViews>
    <sheetView view="pageLayout" zoomScaleNormal="100" workbookViewId="0">
      <selection activeCell="F3" sqref="F3"/>
    </sheetView>
  </sheetViews>
  <sheetFormatPr defaultColWidth="8" defaultRowHeight="12.75" x14ac:dyDescent="0.2"/>
  <cols>
    <col min="1" max="1" width="36.140625" style="167" customWidth="1"/>
    <col min="2" max="7" width="13.42578125" style="154" customWidth="1"/>
    <col min="8" max="11" width="8" style="154"/>
    <col min="12" max="12" width="8.7109375" style="154" bestFit="1" customWidth="1"/>
    <col min="13" max="16384" width="8" style="154"/>
  </cols>
  <sheetData>
    <row r="1" spans="1:7" ht="18" customHeight="1" x14ac:dyDescent="0.2">
      <c r="A1" s="1114" t="s">
        <v>578</v>
      </c>
      <c r="B1" s="1114"/>
      <c r="C1" s="1114"/>
      <c r="D1" s="1114"/>
      <c r="E1" s="1114"/>
      <c r="F1" s="1114"/>
      <c r="G1" s="1114"/>
    </row>
    <row r="2" spans="1:7" ht="22.5" customHeight="1" x14ac:dyDescent="0.2">
      <c r="A2" s="1115" t="s">
        <v>671</v>
      </c>
      <c r="B2" s="1115"/>
      <c r="C2" s="1115"/>
      <c r="D2" s="1115"/>
      <c r="E2" s="1115"/>
      <c r="F2" s="1115"/>
      <c r="G2" s="1115"/>
    </row>
    <row r="3" spans="1:7" s="806" customFormat="1" ht="22.5" customHeight="1" thickBot="1" x14ac:dyDescent="0.3">
      <c r="A3" s="1008"/>
      <c r="B3" s="948"/>
      <c r="C3" s="948"/>
      <c r="D3" s="948"/>
      <c r="E3" s="948"/>
      <c r="F3" s="947"/>
      <c r="G3" s="1041" t="s">
        <v>411</v>
      </c>
    </row>
    <row r="4" spans="1:7" s="157" customFormat="1" ht="50.25" customHeight="1" thickBot="1" x14ac:dyDescent="0.25">
      <c r="A4" s="98" t="s">
        <v>579</v>
      </c>
      <c r="B4" s="99" t="s">
        <v>580</v>
      </c>
      <c r="C4" s="99" t="s">
        <v>581</v>
      </c>
      <c r="D4" s="99" t="s">
        <v>782</v>
      </c>
      <c r="E4" s="99" t="s">
        <v>724</v>
      </c>
      <c r="F4" s="155" t="s">
        <v>723</v>
      </c>
      <c r="G4" s="156" t="s">
        <v>752</v>
      </c>
    </row>
    <row r="5" spans="1:7" s="92" customFormat="1" ht="12" customHeight="1" thickBot="1" x14ac:dyDescent="0.25">
      <c r="A5" s="158" t="s">
        <v>368</v>
      </c>
      <c r="B5" s="159" t="s">
        <v>369</v>
      </c>
      <c r="C5" s="159" t="s">
        <v>370</v>
      </c>
      <c r="D5" s="159" t="s">
        <v>371</v>
      </c>
      <c r="E5" s="159" t="s">
        <v>372</v>
      </c>
      <c r="F5" s="160" t="s">
        <v>550</v>
      </c>
      <c r="G5" s="161" t="s">
        <v>582</v>
      </c>
    </row>
    <row r="6" spans="1:7" ht="25.5" x14ac:dyDescent="0.2">
      <c r="A6" s="1009" t="s">
        <v>753</v>
      </c>
      <c r="B6" s="1010">
        <v>190774764</v>
      </c>
      <c r="C6" s="877" t="s">
        <v>781</v>
      </c>
      <c r="D6" s="878">
        <v>15243810</v>
      </c>
      <c r="E6" s="878">
        <v>175530954</v>
      </c>
      <c r="F6" s="637">
        <v>101065846</v>
      </c>
      <c r="G6" s="604">
        <f>D6+F6</f>
        <v>116309656</v>
      </c>
    </row>
    <row r="7" spans="1:7" ht="25.5" x14ac:dyDescent="0.2">
      <c r="A7" s="1011" t="s">
        <v>728</v>
      </c>
      <c r="B7" s="1012">
        <v>268788554</v>
      </c>
      <c r="C7" s="1013" t="s">
        <v>685</v>
      </c>
      <c r="D7" s="1014"/>
      <c r="E7" s="1014">
        <v>268788554</v>
      </c>
      <c r="F7" s="637">
        <v>609600</v>
      </c>
      <c r="G7" s="604">
        <f t="shared" ref="G7:G39" si="0">D7+F7</f>
        <v>609600</v>
      </c>
    </row>
    <row r="8" spans="1:7" ht="25.5" x14ac:dyDescent="0.2">
      <c r="A8" s="1011" t="s">
        <v>754</v>
      </c>
      <c r="B8" s="1012">
        <v>12274550</v>
      </c>
      <c r="C8" s="1013" t="s">
        <v>685</v>
      </c>
      <c r="D8" s="1014"/>
      <c r="E8" s="1014">
        <v>12274550</v>
      </c>
      <c r="F8" s="637">
        <v>1270000</v>
      </c>
      <c r="G8" s="604">
        <f t="shared" si="0"/>
        <v>1270000</v>
      </c>
    </row>
    <row r="9" spans="1:7" ht="38.25" x14ac:dyDescent="0.2">
      <c r="A9" s="1011" t="s">
        <v>755</v>
      </c>
      <c r="B9" s="1012">
        <v>2634996</v>
      </c>
      <c r="C9" s="1013" t="s">
        <v>685</v>
      </c>
      <c r="D9" s="1014"/>
      <c r="E9" s="1014">
        <v>2634996</v>
      </c>
      <c r="F9" s="637"/>
      <c r="G9" s="604">
        <f t="shared" si="0"/>
        <v>0</v>
      </c>
    </row>
    <row r="10" spans="1:7" x14ac:dyDescent="0.2">
      <c r="A10" s="1015" t="s">
        <v>756</v>
      </c>
      <c r="B10" s="1012">
        <v>25000000</v>
      </c>
      <c r="C10" s="1013" t="s">
        <v>685</v>
      </c>
      <c r="D10" s="1014"/>
      <c r="E10" s="1014">
        <v>25000000</v>
      </c>
      <c r="F10" s="637">
        <v>25000000</v>
      </c>
      <c r="G10" s="604">
        <f t="shared" si="0"/>
        <v>25000000</v>
      </c>
    </row>
    <row r="11" spans="1:7" x14ac:dyDescent="0.2">
      <c r="A11" s="1016" t="s">
        <v>757</v>
      </c>
      <c r="B11" s="900">
        <v>6045510</v>
      </c>
      <c r="C11" s="871" t="s">
        <v>685</v>
      </c>
      <c r="D11" s="898"/>
      <c r="E11" s="898">
        <v>6045510</v>
      </c>
      <c r="F11" s="637"/>
      <c r="G11" s="604">
        <f t="shared" si="0"/>
        <v>0</v>
      </c>
    </row>
    <row r="12" spans="1:7" x14ac:dyDescent="0.2">
      <c r="A12" s="1017" t="s">
        <v>758</v>
      </c>
      <c r="B12" s="900">
        <v>300000</v>
      </c>
      <c r="C12" s="871" t="s">
        <v>685</v>
      </c>
      <c r="D12" s="898"/>
      <c r="E12" s="898">
        <v>300000</v>
      </c>
      <c r="F12" s="637"/>
      <c r="G12" s="604">
        <f t="shared" si="0"/>
        <v>0</v>
      </c>
    </row>
    <row r="13" spans="1:7" x14ac:dyDescent="0.2">
      <c r="A13" s="1018" t="s">
        <v>759</v>
      </c>
      <c r="B13" s="900">
        <v>18000000</v>
      </c>
      <c r="C13" s="871" t="s">
        <v>685</v>
      </c>
      <c r="D13" s="898"/>
      <c r="E13" s="898">
        <v>18000000</v>
      </c>
      <c r="F13" s="637"/>
      <c r="G13" s="604">
        <f t="shared" si="0"/>
        <v>0</v>
      </c>
    </row>
    <row r="14" spans="1:7" ht="25.5" x14ac:dyDescent="0.2">
      <c r="A14" s="1016" t="s">
        <v>760</v>
      </c>
      <c r="B14" s="900">
        <v>12733381</v>
      </c>
      <c r="C14" s="871" t="s">
        <v>732</v>
      </c>
      <c r="D14" s="898">
        <v>797160</v>
      </c>
      <c r="E14" s="898">
        <v>11936221</v>
      </c>
      <c r="F14" s="637">
        <v>6978592</v>
      </c>
      <c r="G14" s="604">
        <f t="shared" si="0"/>
        <v>7775752</v>
      </c>
    </row>
    <row r="15" spans="1:7" x14ac:dyDescent="0.2">
      <c r="A15" s="1019" t="s">
        <v>761</v>
      </c>
      <c r="B15" s="900">
        <v>1270000</v>
      </c>
      <c r="C15" s="871" t="s">
        <v>685</v>
      </c>
      <c r="D15" s="898"/>
      <c r="E15" s="898">
        <v>1270000</v>
      </c>
      <c r="F15" s="637"/>
      <c r="G15" s="604">
        <f t="shared" si="0"/>
        <v>0</v>
      </c>
    </row>
    <row r="16" spans="1:7" x14ac:dyDescent="0.2">
      <c r="A16" s="1016" t="s">
        <v>762</v>
      </c>
      <c r="B16" s="900">
        <v>359410</v>
      </c>
      <c r="C16" s="871" t="s">
        <v>685</v>
      </c>
      <c r="D16" s="636"/>
      <c r="E16" s="898">
        <v>359410</v>
      </c>
      <c r="F16" s="637"/>
      <c r="G16" s="604">
        <f t="shared" si="0"/>
        <v>0</v>
      </c>
    </row>
    <row r="17" spans="1:7" x14ac:dyDescent="0.2">
      <c r="A17" s="1016" t="s">
        <v>690</v>
      </c>
      <c r="B17" s="900">
        <v>317500</v>
      </c>
      <c r="C17" s="871" t="s">
        <v>685</v>
      </c>
      <c r="D17" s="636"/>
      <c r="E17" s="898">
        <v>317500</v>
      </c>
      <c r="F17" s="637">
        <v>205700</v>
      </c>
      <c r="G17" s="604">
        <f t="shared" si="0"/>
        <v>205700</v>
      </c>
    </row>
    <row r="18" spans="1:7" x14ac:dyDescent="0.2">
      <c r="A18" s="1016" t="s">
        <v>763</v>
      </c>
      <c r="B18" s="900">
        <v>1905000</v>
      </c>
      <c r="C18" s="871" t="s">
        <v>685</v>
      </c>
      <c r="D18" s="639"/>
      <c r="E18" s="898">
        <v>1905000</v>
      </c>
      <c r="F18" s="637"/>
      <c r="G18" s="604">
        <f t="shared" si="0"/>
        <v>0</v>
      </c>
    </row>
    <row r="19" spans="1:7" x14ac:dyDescent="0.2">
      <c r="A19" s="1016" t="s">
        <v>764</v>
      </c>
      <c r="B19" s="900">
        <v>200000</v>
      </c>
      <c r="C19" s="871" t="s">
        <v>685</v>
      </c>
      <c r="D19" s="639"/>
      <c r="E19" s="898">
        <v>200000</v>
      </c>
      <c r="F19" s="637">
        <v>138000</v>
      </c>
      <c r="G19" s="604">
        <f t="shared" si="0"/>
        <v>138000</v>
      </c>
    </row>
    <row r="20" spans="1:7" x14ac:dyDescent="0.2">
      <c r="A20" s="1016" t="s">
        <v>765</v>
      </c>
      <c r="B20" s="900">
        <v>400001</v>
      </c>
      <c r="C20" s="871" t="s">
        <v>685</v>
      </c>
      <c r="D20" s="639"/>
      <c r="E20" s="898">
        <v>400001</v>
      </c>
      <c r="F20" s="637">
        <v>98311</v>
      </c>
      <c r="G20" s="604">
        <f t="shared" si="0"/>
        <v>98311</v>
      </c>
    </row>
    <row r="21" spans="1:7" ht="25.5" x14ac:dyDescent="0.2">
      <c r="A21" s="1017" t="s">
        <v>766</v>
      </c>
      <c r="B21" s="900">
        <v>10</v>
      </c>
      <c r="C21" s="871" t="s">
        <v>685</v>
      </c>
      <c r="D21" s="636"/>
      <c r="E21" s="898">
        <v>10</v>
      </c>
      <c r="F21" s="637"/>
      <c r="G21" s="604">
        <f t="shared" si="0"/>
        <v>0</v>
      </c>
    </row>
    <row r="22" spans="1:7" ht="25.5" x14ac:dyDescent="0.2">
      <c r="A22" s="1016" t="s">
        <v>767</v>
      </c>
      <c r="B22" s="900">
        <v>6704583</v>
      </c>
      <c r="C22" s="871" t="s">
        <v>741</v>
      </c>
      <c r="D22" s="638">
        <f>25930681-472408-20930495</f>
        <v>4527778</v>
      </c>
      <c r="E22" s="898">
        <v>6704583</v>
      </c>
      <c r="F22" s="637">
        <v>1295700</v>
      </c>
      <c r="G22" s="604">
        <f t="shared" si="0"/>
        <v>5823478</v>
      </c>
    </row>
    <row r="23" spans="1:7" ht="25.5" x14ac:dyDescent="0.2">
      <c r="A23" s="1020" t="s">
        <v>768</v>
      </c>
      <c r="B23" s="1021">
        <v>82207980</v>
      </c>
      <c r="C23" s="882" t="s">
        <v>685</v>
      </c>
      <c r="D23" s="638"/>
      <c r="E23" s="883">
        <v>82207980</v>
      </c>
      <c r="F23" s="637">
        <v>16405674</v>
      </c>
      <c r="G23" s="604">
        <f t="shared" si="0"/>
        <v>16405674</v>
      </c>
    </row>
    <row r="24" spans="1:7" ht="38.25" x14ac:dyDescent="0.2">
      <c r="A24" s="1020" t="s">
        <v>769</v>
      </c>
      <c r="B24" s="1021">
        <v>346116</v>
      </c>
      <c r="C24" s="882" t="s">
        <v>685</v>
      </c>
      <c r="D24" s="639"/>
      <c r="E24" s="883">
        <v>346116</v>
      </c>
      <c r="F24" s="637"/>
      <c r="G24" s="604">
        <f t="shared" si="0"/>
        <v>0</v>
      </c>
    </row>
    <row r="25" spans="1:7" ht="25.5" x14ac:dyDescent="0.2">
      <c r="A25" s="1020" t="s">
        <v>770</v>
      </c>
      <c r="B25" s="1021">
        <v>7239000</v>
      </c>
      <c r="C25" s="882" t="s">
        <v>685</v>
      </c>
      <c r="D25" s="559"/>
      <c r="E25" s="883">
        <v>7239000</v>
      </c>
      <c r="F25" s="637">
        <v>101600</v>
      </c>
      <c r="G25" s="604">
        <f t="shared" si="0"/>
        <v>101600</v>
      </c>
    </row>
    <row r="26" spans="1:7" ht="15.95" customHeight="1" x14ac:dyDescent="0.2">
      <c r="A26" s="1020" t="s">
        <v>771</v>
      </c>
      <c r="B26" s="1021">
        <v>230000</v>
      </c>
      <c r="C26" s="882" t="s">
        <v>685</v>
      </c>
      <c r="D26" s="639"/>
      <c r="E26" s="883">
        <v>230000</v>
      </c>
      <c r="F26" s="637">
        <v>230000</v>
      </c>
      <c r="G26" s="604">
        <f t="shared" si="0"/>
        <v>230000</v>
      </c>
    </row>
    <row r="27" spans="1:7" ht="15.95" customHeight="1" x14ac:dyDescent="0.2">
      <c r="A27" s="1016" t="s">
        <v>689</v>
      </c>
      <c r="B27" s="900">
        <v>835610</v>
      </c>
      <c r="C27" s="871" t="s">
        <v>685</v>
      </c>
      <c r="D27" s="639"/>
      <c r="E27" s="898">
        <v>835610</v>
      </c>
      <c r="F27" s="637">
        <v>727659</v>
      </c>
      <c r="G27" s="604">
        <f t="shared" si="0"/>
        <v>727659</v>
      </c>
    </row>
    <row r="28" spans="1:7" ht="25.5" x14ac:dyDescent="0.2">
      <c r="A28" s="1016" t="s">
        <v>772</v>
      </c>
      <c r="B28" s="900">
        <v>30355234</v>
      </c>
      <c r="C28" s="871" t="s">
        <v>744</v>
      </c>
      <c r="D28" s="639"/>
      <c r="E28" s="898">
        <v>30355234</v>
      </c>
      <c r="F28" s="637">
        <v>30355234</v>
      </c>
      <c r="G28" s="604">
        <f t="shared" si="0"/>
        <v>30355234</v>
      </c>
    </row>
    <row r="29" spans="1:7" x14ac:dyDescent="0.2">
      <c r="A29" s="1016" t="s">
        <v>773</v>
      </c>
      <c r="B29" s="900">
        <v>30000000</v>
      </c>
      <c r="C29" s="871" t="s">
        <v>744</v>
      </c>
      <c r="D29" s="640"/>
      <c r="E29" s="898">
        <v>30000000</v>
      </c>
      <c r="F29" s="637"/>
      <c r="G29" s="604">
        <f t="shared" si="0"/>
        <v>0</v>
      </c>
    </row>
    <row r="30" spans="1:7" ht="27.75" customHeight="1" x14ac:dyDescent="0.2">
      <c r="A30" s="1016" t="s">
        <v>774</v>
      </c>
      <c r="B30" s="1021">
        <v>152706150</v>
      </c>
      <c r="C30" s="882" t="s">
        <v>744</v>
      </c>
      <c r="D30" s="640"/>
      <c r="E30" s="883">
        <v>152706150</v>
      </c>
      <c r="F30" s="637">
        <v>3048000</v>
      </c>
      <c r="G30" s="604">
        <f t="shared" si="0"/>
        <v>3048000</v>
      </c>
    </row>
    <row r="31" spans="1:7" ht="25.5" x14ac:dyDescent="0.2">
      <c r="A31" s="1016" t="s">
        <v>775</v>
      </c>
      <c r="B31" s="900">
        <v>691900</v>
      </c>
      <c r="C31" s="871" t="s">
        <v>744</v>
      </c>
      <c r="D31" s="639"/>
      <c r="E31" s="898">
        <v>691900</v>
      </c>
      <c r="F31" s="637"/>
      <c r="G31" s="604">
        <f t="shared" si="0"/>
        <v>0</v>
      </c>
    </row>
    <row r="32" spans="1:7" ht="25.5" x14ac:dyDescent="0.2">
      <c r="A32" s="1017" t="s">
        <v>776</v>
      </c>
      <c r="B32" s="1022">
        <v>559520</v>
      </c>
      <c r="C32" s="1023" t="s">
        <v>685</v>
      </c>
      <c r="D32" s="897"/>
      <c r="E32" s="1024">
        <v>559520</v>
      </c>
      <c r="F32" s="894"/>
      <c r="G32" s="604">
        <f t="shared" si="0"/>
        <v>0</v>
      </c>
    </row>
    <row r="33" spans="1:7" s="806" customFormat="1" ht="33" customHeight="1" thickBot="1" x14ac:dyDescent="0.25">
      <c r="A33" s="1025" t="s">
        <v>786</v>
      </c>
      <c r="B33" s="1021">
        <v>12700</v>
      </c>
      <c r="C33" s="882" t="s">
        <v>685</v>
      </c>
      <c r="D33" s="897"/>
      <c r="E33" s="883"/>
      <c r="F33" s="899">
        <v>12700</v>
      </c>
      <c r="G33" s="604">
        <f t="shared" si="0"/>
        <v>12700</v>
      </c>
    </row>
    <row r="34" spans="1:7" s="806" customFormat="1" ht="27" thickTop="1" thickBot="1" x14ac:dyDescent="0.25">
      <c r="A34" s="1058" t="s">
        <v>783</v>
      </c>
      <c r="B34" s="1059">
        <f>SUM(B6:B33)</f>
        <v>852892469</v>
      </c>
      <c r="C34" s="1063">
        <f t="shared" ref="C34:F34" si="1">SUM(C6:C33)</f>
        <v>0</v>
      </c>
      <c r="D34" s="1060">
        <f t="shared" si="1"/>
        <v>20568748</v>
      </c>
      <c r="E34" s="1060">
        <f t="shared" si="1"/>
        <v>836838799</v>
      </c>
      <c r="F34" s="1060">
        <f t="shared" si="1"/>
        <v>187542616</v>
      </c>
      <c r="G34" s="1060">
        <f>SUM(G6:G33)</f>
        <v>208111364</v>
      </c>
    </row>
    <row r="35" spans="1:7" ht="14.25" customHeight="1" x14ac:dyDescent="0.2">
      <c r="A35" s="1026" t="s">
        <v>664</v>
      </c>
      <c r="B35" s="1027"/>
      <c r="C35" s="1028"/>
      <c r="D35" s="640"/>
      <c r="E35" s="1029"/>
      <c r="F35" s="896"/>
      <c r="G35" s="895">
        <f t="shared" si="0"/>
        <v>0</v>
      </c>
    </row>
    <row r="36" spans="1:7" s="806" customFormat="1" ht="14.25" customHeight="1" x14ac:dyDescent="0.2">
      <c r="A36" s="1030" t="s">
        <v>777</v>
      </c>
      <c r="B36" s="1031">
        <v>105000</v>
      </c>
      <c r="C36" s="1032" t="s">
        <v>685</v>
      </c>
      <c r="D36" s="639"/>
      <c r="E36" s="1033">
        <v>105000</v>
      </c>
      <c r="F36" s="637"/>
      <c r="G36" s="604">
        <f t="shared" si="0"/>
        <v>0</v>
      </c>
    </row>
    <row r="37" spans="1:7" s="806" customFormat="1" ht="14.25" customHeight="1" x14ac:dyDescent="0.2">
      <c r="A37" s="1030" t="s">
        <v>778</v>
      </c>
      <c r="B37" s="1035">
        <v>1169536</v>
      </c>
      <c r="C37" s="1032" t="s">
        <v>685</v>
      </c>
      <c r="D37" s="636"/>
      <c r="E37" s="1036">
        <v>1169536</v>
      </c>
      <c r="F37" s="637">
        <v>932903</v>
      </c>
      <c r="G37" s="604">
        <f t="shared" si="0"/>
        <v>932903</v>
      </c>
    </row>
    <row r="38" spans="1:7" s="806" customFormat="1" ht="25.5" x14ac:dyDescent="0.2">
      <c r="A38" s="1034" t="s">
        <v>779</v>
      </c>
      <c r="B38" s="1035">
        <v>2491331</v>
      </c>
      <c r="C38" s="1032" t="s">
        <v>685</v>
      </c>
      <c r="D38" s="639"/>
      <c r="E38" s="1036">
        <v>2491331</v>
      </c>
      <c r="F38" s="637">
        <v>2110512</v>
      </c>
      <c r="G38" s="604">
        <f t="shared" si="0"/>
        <v>2110512</v>
      </c>
    </row>
    <row r="39" spans="1:7" ht="13.5" thickBot="1" x14ac:dyDescent="0.25">
      <c r="A39" s="1037" t="s">
        <v>780</v>
      </c>
      <c r="B39" s="1038">
        <v>230000</v>
      </c>
      <c r="C39" s="1039" t="s">
        <v>685</v>
      </c>
      <c r="D39" s="639"/>
      <c r="E39" s="1040">
        <v>230000</v>
      </c>
      <c r="F39" s="637"/>
      <c r="G39" s="604">
        <f t="shared" si="0"/>
        <v>0</v>
      </c>
    </row>
    <row r="40" spans="1:7" s="806" customFormat="1" ht="27" thickTop="1" thickBot="1" x14ac:dyDescent="0.25">
      <c r="A40" s="1058" t="s">
        <v>784</v>
      </c>
      <c r="B40" s="1059">
        <f>SUM(B36:B39)</f>
        <v>3995867</v>
      </c>
      <c r="C40" s="1063">
        <f t="shared" ref="C40:C41" si="2">SUM(C12:C39)</f>
        <v>0</v>
      </c>
      <c r="D40" s="1059">
        <f>SUM(D36:D39)</f>
        <v>0</v>
      </c>
      <c r="E40" s="1059">
        <f>SUM(E36:E39)</f>
        <v>3995867</v>
      </c>
      <c r="F40" s="1059">
        <f>SUM(F36:F39)</f>
        <v>3043415</v>
      </c>
      <c r="G40" s="1059">
        <f>SUM(G36:G39)</f>
        <v>3043415</v>
      </c>
    </row>
    <row r="41" spans="1:7" s="166" customFormat="1" ht="18" customHeight="1" thickTop="1" thickBot="1" x14ac:dyDescent="0.25">
      <c r="A41" s="1061" t="s">
        <v>785</v>
      </c>
      <c r="B41" s="1062">
        <f>B34+B40</f>
        <v>856888336</v>
      </c>
      <c r="C41" s="1063">
        <f t="shared" si="2"/>
        <v>0</v>
      </c>
      <c r="D41" s="1062">
        <f t="shared" ref="D41:G41" si="3">D34+D40</f>
        <v>20568748</v>
      </c>
      <c r="E41" s="1062">
        <f t="shared" si="3"/>
        <v>840834666</v>
      </c>
      <c r="F41" s="1062">
        <f t="shared" si="3"/>
        <v>190586031</v>
      </c>
      <c r="G41" s="1062">
        <f t="shared" si="3"/>
        <v>211154779</v>
      </c>
    </row>
    <row r="42" spans="1:7" x14ac:dyDescent="0.2">
      <c r="F42" s="166"/>
      <c r="G42" s="166"/>
    </row>
    <row r="44" spans="1:7" x14ac:dyDescent="0.2">
      <c r="D44" s="552"/>
      <c r="F44" s="481"/>
    </row>
  </sheetData>
  <mergeCells count="2">
    <mergeCell ref="A1:G1"/>
    <mergeCell ref="A2:G2"/>
  </mergeCells>
  <phoneticPr fontId="28" type="noConversion"/>
  <printOptions horizontalCentered="1"/>
  <pageMargins left="0.78740157480314965" right="0.78740157480314965" top="1" bottom="0.98425196850393704" header="0.78740157480314965" footer="0.78740157480314965"/>
  <pageSetup paperSize="9" scale="74" orientation="portrait" horizontalDpi="300" verticalDpi="300" r:id="rId1"/>
  <headerFooter alignWithMargins="0">
    <oddHeader>&amp;R&amp;"Times New Roman,Dőlt"&amp;11 3.1. melléklet a 17/2020. (VII.13.)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84"/>
  <sheetViews>
    <sheetView view="pageLayout" zoomScaleNormal="70" workbookViewId="0">
      <selection activeCell="B7" sqref="B7"/>
    </sheetView>
  </sheetViews>
  <sheetFormatPr defaultColWidth="8" defaultRowHeight="12.75" x14ac:dyDescent="0.2"/>
  <cols>
    <col min="1" max="1" width="41.7109375" style="167" customWidth="1"/>
    <col min="2" max="2" width="13.42578125" style="167" customWidth="1"/>
    <col min="3" max="3" width="10.7109375" style="806" customWidth="1"/>
    <col min="4" max="6" width="13.42578125" style="806" customWidth="1"/>
    <col min="7" max="8" width="8.85546875" style="806" bestFit="1" customWidth="1"/>
    <col min="9" max="16384" width="8" style="806"/>
  </cols>
  <sheetData>
    <row r="1" spans="1:8" ht="18" customHeight="1" x14ac:dyDescent="0.2">
      <c r="A1" s="1114" t="s">
        <v>578</v>
      </c>
      <c r="B1" s="1114"/>
      <c r="C1" s="1114"/>
      <c r="D1" s="1114"/>
      <c r="E1" s="1114"/>
      <c r="F1" s="1114"/>
    </row>
    <row r="2" spans="1:8" ht="15.75" x14ac:dyDescent="0.2">
      <c r="A2" s="1115" t="s">
        <v>672</v>
      </c>
      <c r="B2" s="1115"/>
      <c r="C2" s="1115"/>
      <c r="D2" s="1115"/>
      <c r="E2" s="1115"/>
      <c r="F2" s="1115"/>
      <c r="G2" s="1056"/>
      <c r="H2" s="1056"/>
    </row>
    <row r="3" spans="1:8" ht="16.5" thickBot="1" x14ac:dyDescent="0.3">
      <c r="A3" s="93"/>
      <c r="B3" s="948"/>
      <c r="C3" s="948"/>
      <c r="D3" s="92"/>
      <c r="E3" s="947"/>
      <c r="F3" s="1041" t="s">
        <v>410</v>
      </c>
      <c r="G3" s="1042"/>
      <c r="H3" s="1056"/>
    </row>
    <row r="4" spans="1:8" s="157" customFormat="1" ht="43.5" customHeight="1" thickBot="1" x14ac:dyDescent="0.25">
      <c r="A4" s="98" t="s">
        <v>579</v>
      </c>
      <c r="B4" s="99" t="s">
        <v>581</v>
      </c>
      <c r="C4" s="99" t="s">
        <v>782</v>
      </c>
      <c r="D4" s="99" t="s">
        <v>724</v>
      </c>
      <c r="E4" s="155" t="s">
        <v>723</v>
      </c>
      <c r="F4" s="156" t="s">
        <v>752</v>
      </c>
      <c r="G4" s="1057"/>
      <c r="H4" s="1057"/>
    </row>
    <row r="5" spans="1:8" s="92" customFormat="1" ht="12" customHeight="1" thickBot="1" x14ac:dyDescent="0.25">
      <c r="A5" s="158" t="s">
        <v>368</v>
      </c>
      <c r="B5" s="159" t="s">
        <v>369</v>
      </c>
      <c r="C5" s="159" t="s">
        <v>370</v>
      </c>
      <c r="D5" s="159" t="s">
        <v>371</v>
      </c>
      <c r="E5" s="160" t="s">
        <v>372</v>
      </c>
      <c r="F5" s="161" t="s">
        <v>161</v>
      </c>
    </row>
    <row r="6" spans="1:8" s="690" customFormat="1" ht="15.75" customHeight="1" x14ac:dyDescent="0.2">
      <c r="A6" s="684" t="s">
        <v>178</v>
      </c>
      <c r="B6" s="685"/>
      <c r="C6" s="686"/>
      <c r="D6" s="687"/>
      <c r="E6" s="688"/>
      <c r="F6" s="689"/>
    </row>
    <row r="7" spans="1:8" s="697" customFormat="1" ht="27.75" customHeight="1" x14ac:dyDescent="0.2">
      <c r="A7" s="1043" t="s">
        <v>902</v>
      </c>
      <c r="B7" s="692" t="s">
        <v>685</v>
      </c>
      <c r="C7" s="1044"/>
      <c r="D7" s="1044">
        <v>60000</v>
      </c>
      <c r="E7" s="1045">
        <v>32399</v>
      </c>
      <c r="F7" s="696">
        <f t="shared" ref="F7:F11" si="0">SUM(C7,E7)</f>
        <v>32399</v>
      </c>
    </row>
    <row r="8" spans="1:8" s="690" customFormat="1" ht="30" customHeight="1" x14ac:dyDescent="0.2">
      <c r="A8" s="1043" t="s">
        <v>903</v>
      </c>
      <c r="B8" s="692" t="s">
        <v>685</v>
      </c>
      <c r="C8" s="1046"/>
      <c r="D8" s="1044">
        <v>300000</v>
      </c>
      <c r="E8" s="1044">
        <v>281000</v>
      </c>
      <c r="F8" s="696">
        <f t="shared" si="0"/>
        <v>281000</v>
      </c>
    </row>
    <row r="9" spans="1:8" s="697" customFormat="1" ht="27.75" customHeight="1" x14ac:dyDescent="0.2">
      <c r="A9" s="1043" t="s">
        <v>904</v>
      </c>
      <c r="B9" s="692" t="s">
        <v>685</v>
      </c>
      <c r="C9" s="1044"/>
      <c r="D9" s="1044">
        <v>50800</v>
      </c>
      <c r="E9" s="1044">
        <v>50800</v>
      </c>
      <c r="F9" s="696">
        <f t="shared" si="0"/>
        <v>50800</v>
      </c>
    </row>
    <row r="10" spans="1:8" s="690" customFormat="1" ht="15.75" customHeight="1" x14ac:dyDescent="0.2">
      <c r="A10" s="1047" t="s">
        <v>905</v>
      </c>
      <c r="B10" s="692" t="s">
        <v>685</v>
      </c>
      <c r="C10" s="1044"/>
      <c r="D10" s="1044">
        <v>95250</v>
      </c>
      <c r="E10" s="1044">
        <v>94500</v>
      </c>
      <c r="F10" s="696">
        <f t="shared" si="0"/>
        <v>94500</v>
      </c>
    </row>
    <row r="11" spans="1:8" s="701" customFormat="1" ht="15.75" customHeight="1" x14ac:dyDescent="0.2">
      <c r="A11" s="703" t="s">
        <v>906</v>
      </c>
      <c r="B11" s="692" t="s">
        <v>685</v>
      </c>
      <c r="C11" s="704"/>
      <c r="D11" s="694">
        <v>70000</v>
      </c>
      <c r="E11" s="695">
        <v>72339</v>
      </c>
      <c r="F11" s="696">
        <f t="shared" si="0"/>
        <v>72339</v>
      </c>
    </row>
    <row r="12" spans="1:8" s="690" customFormat="1" ht="30" customHeight="1" x14ac:dyDescent="0.2">
      <c r="A12" s="1048" t="s">
        <v>702</v>
      </c>
      <c r="B12" s="706"/>
      <c r="C12" s="707"/>
      <c r="D12" s="708">
        <f>SUM(D7:D11)</f>
        <v>576050</v>
      </c>
      <c r="E12" s="708">
        <f>SUM(E7:E11)</f>
        <v>531038</v>
      </c>
      <c r="F12" s="709">
        <f>SUM(F7:F11)</f>
        <v>531038</v>
      </c>
    </row>
    <row r="13" spans="1:8" s="697" customFormat="1" ht="15.75" customHeight="1" x14ac:dyDescent="0.2">
      <c r="A13" s="710" t="s">
        <v>703</v>
      </c>
      <c r="B13" s="711"/>
      <c r="C13" s="712"/>
      <c r="D13" s="694"/>
      <c r="E13" s="695"/>
      <c r="F13" s="696"/>
    </row>
    <row r="14" spans="1:8" s="701" customFormat="1" ht="15.75" customHeight="1" x14ac:dyDescent="0.2">
      <c r="A14" s="691" t="s">
        <v>907</v>
      </c>
      <c r="B14" s="692" t="s">
        <v>685</v>
      </c>
      <c r="C14" s="699"/>
      <c r="D14" s="700">
        <v>58420</v>
      </c>
      <c r="E14" s="695">
        <v>58000</v>
      </c>
      <c r="F14" s="696">
        <f t="shared" ref="F14:F21" si="1">SUM(C14,E14)</f>
        <v>58000</v>
      </c>
    </row>
    <row r="15" spans="1:8" s="701" customFormat="1" ht="15.75" customHeight="1" x14ac:dyDescent="0.2">
      <c r="A15" s="702" t="s">
        <v>908</v>
      </c>
      <c r="B15" s="692" t="s">
        <v>685</v>
      </c>
      <c r="C15" s="699"/>
      <c r="D15" s="700">
        <v>167550</v>
      </c>
      <c r="E15" s="695">
        <v>184800</v>
      </c>
      <c r="F15" s="696">
        <f t="shared" si="1"/>
        <v>184800</v>
      </c>
    </row>
    <row r="16" spans="1:8" s="701" customFormat="1" ht="15.75" customHeight="1" x14ac:dyDescent="0.2">
      <c r="A16" s="703" t="s">
        <v>909</v>
      </c>
      <c r="B16" s="692" t="s">
        <v>685</v>
      </c>
      <c r="C16" s="699"/>
      <c r="D16" s="700">
        <v>762000</v>
      </c>
      <c r="E16" s="695">
        <v>584911</v>
      </c>
      <c r="F16" s="696">
        <f t="shared" si="1"/>
        <v>584911</v>
      </c>
    </row>
    <row r="17" spans="1:6" s="701" customFormat="1" ht="27" customHeight="1" x14ac:dyDescent="0.2">
      <c r="A17" s="1049" t="s">
        <v>910</v>
      </c>
      <c r="B17" s="692" t="s">
        <v>685</v>
      </c>
      <c r="C17" s="693"/>
      <c r="D17" s="700">
        <v>365760</v>
      </c>
      <c r="E17" s="695">
        <v>259277</v>
      </c>
      <c r="F17" s="696">
        <f t="shared" si="1"/>
        <v>259277</v>
      </c>
    </row>
    <row r="18" spans="1:6" s="697" customFormat="1" ht="15.75" customHeight="1" x14ac:dyDescent="0.2">
      <c r="A18" s="714" t="s">
        <v>911</v>
      </c>
      <c r="B18" s="692" t="s">
        <v>685</v>
      </c>
      <c r="C18" s="715"/>
      <c r="D18" s="700">
        <v>368300</v>
      </c>
      <c r="E18" s="695">
        <v>52000</v>
      </c>
      <c r="F18" s="696">
        <f t="shared" si="1"/>
        <v>52000</v>
      </c>
    </row>
    <row r="19" spans="1:6" s="697" customFormat="1" ht="51.75" customHeight="1" x14ac:dyDescent="0.2">
      <c r="A19" s="714" t="s">
        <v>912</v>
      </c>
      <c r="B19" s="692" t="s">
        <v>685</v>
      </c>
      <c r="C19" s="715"/>
      <c r="D19" s="700">
        <v>238760</v>
      </c>
      <c r="E19" s="695">
        <v>318311</v>
      </c>
      <c r="F19" s="696">
        <f t="shared" si="1"/>
        <v>318311</v>
      </c>
    </row>
    <row r="20" spans="1:6" s="713" customFormat="1" ht="15.75" customHeight="1" x14ac:dyDescent="0.2">
      <c r="A20" s="714" t="s">
        <v>913</v>
      </c>
      <c r="B20" s="692" t="s">
        <v>685</v>
      </c>
      <c r="C20" s="715"/>
      <c r="D20" s="700">
        <v>50800</v>
      </c>
      <c r="E20" s="695">
        <v>9550</v>
      </c>
      <c r="F20" s="696">
        <f t="shared" si="1"/>
        <v>9550</v>
      </c>
    </row>
    <row r="21" spans="1:6" s="697" customFormat="1" ht="25.5" customHeight="1" thickBot="1" x14ac:dyDescent="0.25">
      <c r="A21" s="714" t="s">
        <v>914</v>
      </c>
      <c r="B21" s="692" t="s">
        <v>685</v>
      </c>
      <c r="C21" s="715"/>
      <c r="D21" s="700">
        <v>220000</v>
      </c>
      <c r="E21" s="695">
        <v>220000</v>
      </c>
      <c r="F21" s="696">
        <f t="shared" si="1"/>
        <v>220000</v>
      </c>
    </row>
    <row r="22" spans="1:6" s="690" customFormat="1" ht="15.75" customHeight="1" thickTop="1" thickBot="1" x14ac:dyDescent="0.25">
      <c r="A22" s="705" t="s">
        <v>704</v>
      </c>
      <c r="B22" s="1063"/>
      <c r="C22" s="707"/>
      <c r="D22" s="708">
        <f>SUM(D14:D21)</f>
        <v>2231590</v>
      </c>
      <c r="E22" s="708">
        <f>SUM(E14:E21)</f>
        <v>1686849</v>
      </c>
      <c r="F22" s="709">
        <f>SUM(F14:F21)</f>
        <v>1686849</v>
      </c>
    </row>
    <row r="23" spans="1:6" s="716" customFormat="1" ht="23.45" customHeight="1" x14ac:dyDescent="0.2">
      <c r="A23" s="718" t="s">
        <v>486</v>
      </c>
      <c r="B23" s="719"/>
      <c r="C23" s="720"/>
      <c r="D23" s="700"/>
      <c r="E23" s="695"/>
      <c r="F23" s="696"/>
    </row>
    <row r="24" spans="1:6" s="697" customFormat="1" ht="15" customHeight="1" x14ac:dyDescent="0.2">
      <c r="A24" s="691" t="s">
        <v>915</v>
      </c>
      <c r="B24" s="692" t="s">
        <v>685</v>
      </c>
      <c r="C24" s="717"/>
      <c r="D24" s="700">
        <v>300000</v>
      </c>
      <c r="E24" s="695">
        <v>299950</v>
      </c>
      <c r="F24" s="696">
        <f t="shared" ref="F24:F32" si="2">SUM(C24,E24)</f>
        <v>299950</v>
      </c>
    </row>
    <row r="25" spans="1:6" s="701" customFormat="1" ht="15" customHeight="1" x14ac:dyDescent="0.2">
      <c r="A25" s="691" t="s">
        <v>916</v>
      </c>
      <c r="B25" s="692" t="s">
        <v>685</v>
      </c>
      <c r="C25" s="717"/>
      <c r="D25" s="700">
        <v>1599862</v>
      </c>
      <c r="E25" s="695">
        <v>1602415</v>
      </c>
      <c r="F25" s="696">
        <f t="shared" si="2"/>
        <v>1602415</v>
      </c>
    </row>
    <row r="26" spans="1:6" s="697" customFormat="1" ht="25.5" customHeight="1" x14ac:dyDescent="0.2">
      <c r="A26" s="698" t="s">
        <v>917</v>
      </c>
      <c r="B26" s="692" t="s">
        <v>685</v>
      </c>
      <c r="C26" s="717"/>
      <c r="D26" s="700">
        <v>144060</v>
      </c>
      <c r="E26" s="695">
        <v>0</v>
      </c>
      <c r="F26" s="696">
        <f t="shared" si="2"/>
        <v>0</v>
      </c>
    </row>
    <row r="27" spans="1:6" s="721" customFormat="1" ht="25.5" customHeight="1" x14ac:dyDescent="0.2">
      <c r="A27" s="1050" t="s">
        <v>918</v>
      </c>
      <c r="B27" s="692" t="s">
        <v>685</v>
      </c>
      <c r="C27" s="717"/>
      <c r="D27" s="700">
        <v>1444000</v>
      </c>
      <c r="E27" s="695">
        <v>1421604</v>
      </c>
      <c r="F27" s="696">
        <f t="shared" si="2"/>
        <v>1421604</v>
      </c>
    </row>
    <row r="28" spans="1:6" s="701" customFormat="1" ht="25.5" customHeight="1" x14ac:dyDescent="0.2">
      <c r="A28" s="1050" t="s">
        <v>919</v>
      </c>
      <c r="B28" s="692" t="s">
        <v>685</v>
      </c>
      <c r="C28" s="717"/>
      <c r="D28" s="700">
        <v>86000</v>
      </c>
      <c r="E28" s="695">
        <v>76900</v>
      </c>
      <c r="F28" s="696">
        <f t="shared" si="2"/>
        <v>76900</v>
      </c>
    </row>
    <row r="29" spans="1:6" s="690" customFormat="1" ht="25.5" customHeight="1" x14ac:dyDescent="0.2">
      <c r="A29" s="691" t="s">
        <v>920</v>
      </c>
      <c r="B29" s="692" t="s">
        <v>685</v>
      </c>
      <c r="C29" s="717"/>
      <c r="D29" s="700">
        <v>124000</v>
      </c>
      <c r="E29" s="695">
        <v>124000</v>
      </c>
      <c r="F29" s="696">
        <f t="shared" si="2"/>
        <v>124000</v>
      </c>
    </row>
    <row r="30" spans="1:6" s="690" customFormat="1" ht="25.5" customHeight="1" x14ac:dyDescent="0.2">
      <c r="A30" s="691" t="s">
        <v>921</v>
      </c>
      <c r="B30" s="692" t="s">
        <v>685</v>
      </c>
      <c r="C30" s="717"/>
      <c r="D30" s="700">
        <v>1191000</v>
      </c>
      <c r="E30" s="695">
        <v>1185495</v>
      </c>
      <c r="F30" s="696">
        <f t="shared" si="2"/>
        <v>1185495</v>
      </c>
    </row>
    <row r="31" spans="1:6" s="690" customFormat="1" ht="25.5" customHeight="1" x14ac:dyDescent="0.2">
      <c r="A31" s="691" t="s">
        <v>902</v>
      </c>
      <c r="B31" s="692" t="s">
        <v>685</v>
      </c>
      <c r="C31" s="717"/>
      <c r="D31" s="700">
        <v>286360</v>
      </c>
      <c r="E31" s="695">
        <v>290845</v>
      </c>
      <c r="F31" s="696">
        <f t="shared" si="2"/>
        <v>290845</v>
      </c>
    </row>
    <row r="32" spans="1:6" s="701" customFormat="1" ht="25.5" customHeight="1" thickBot="1" x14ac:dyDescent="0.25">
      <c r="A32" s="1051" t="s">
        <v>922</v>
      </c>
      <c r="B32" s="692" t="s">
        <v>685</v>
      </c>
      <c r="C32" s="717"/>
      <c r="D32" s="700">
        <v>389000</v>
      </c>
      <c r="E32" s="695">
        <v>374700</v>
      </c>
      <c r="F32" s="696">
        <f t="shared" si="2"/>
        <v>374700</v>
      </c>
    </row>
    <row r="33" spans="1:6" s="701" customFormat="1" ht="22.5" customHeight="1" thickTop="1" thickBot="1" x14ac:dyDescent="0.25">
      <c r="A33" s="723" t="s">
        <v>705</v>
      </c>
      <c r="B33" s="1063"/>
      <c r="C33" s="724"/>
      <c r="D33" s="725">
        <f>SUM(D24:D32)</f>
        <v>5564282</v>
      </c>
      <c r="E33" s="725">
        <f>SUM(E24:E32)</f>
        <v>5375909</v>
      </c>
      <c r="F33" s="726">
        <f>SUM(F24:F32)</f>
        <v>5375909</v>
      </c>
    </row>
    <row r="34" spans="1:6" s="701" customFormat="1" ht="22.5" customHeight="1" x14ac:dyDescent="0.2">
      <c r="A34" s="718" t="s">
        <v>487</v>
      </c>
      <c r="B34" s="719"/>
      <c r="C34" s="720"/>
      <c r="D34" s="700"/>
      <c r="E34" s="695"/>
      <c r="F34" s="728"/>
    </row>
    <row r="35" spans="1:6" s="701" customFormat="1" ht="22.5" customHeight="1" x14ac:dyDescent="0.2">
      <c r="A35" s="718" t="s">
        <v>706</v>
      </c>
      <c r="B35" s="719"/>
      <c r="C35" s="720"/>
      <c r="D35" s="700"/>
      <c r="E35" s="695"/>
      <c r="F35" s="728"/>
    </row>
    <row r="36" spans="1:6" s="701" customFormat="1" ht="27" customHeight="1" x14ac:dyDescent="0.2">
      <c r="A36" s="691" t="s">
        <v>923</v>
      </c>
      <c r="B36" s="692" t="s">
        <v>685</v>
      </c>
      <c r="C36" s="715"/>
      <c r="D36" s="729">
        <v>70000</v>
      </c>
      <c r="E36" s="695">
        <v>70000</v>
      </c>
      <c r="F36" s="696">
        <f t="shared" ref="F36:F44" si="3">SUM(C36,E36)</f>
        <v>70000</v>
      </c>
    </row>
    <row r="37" spans="1:6" s="697" customFormat="1" ht="21" customHeight="1" x14ac:dyDescent="0.2">
      <c r="A37" s="1052" t="s">
        <v>924</v>
      </c>
      <c r="B37" s="692" t="s">
        <v>685</v>
      </c>
      <c r="C37" s="717"/>
      <c r="D37" s="729">
        <v>60000</v>
      </c>
      <c r="E37" s="695"/>
      <c r="F37" s="696">
        <f t="shared" si="3"/>
        <v>0</v>
      </c>
    </row>
    <row r="38" spans="1:6" s="722" customFormat="1" ht="21" customHeight="1" x14ac:dyDescent="0.2">
      <c r="A38" s="1053" t="s">
        <v>925</v>
      </c>
      <c r="B38" s="692" t="s">
        <v>685</v>
      </c>
      <c r="C38" s="717"/>
      <c r="D38" s="729">
        <v>120000</v>
      </c>
      <c r="E38" s="695">
        <v>40470</v>
      </c>
      <c r="F38" s="696">
        <f t="shared" si="3"/>
        <v>40470</v>
      </c>
    </row>
    <row r="39" spans="1:6" s="722" customFormat="1" ht="21" customHeight="1" x14ac:dyDescent="0.2">
      <c r="A39" s="1053" t="s">
        <v>926</v>
      </c>
      <c r="B39" s="692" t="s">
        <v>685</v>
      </c>
      <c r="C39" s="717"/>
      <c r="D39" s="729">
        <v>60000</v>
      </c>
      <c r="E39" s="695">
        <v>59961</v>
      </c>
      <c r="F39" s="696">
        <f t="shared" si="3"/>
        <v>59961</v>
      </c>
    </row>
    <row r="40" spans="1:6" s="722" customFormat="1" ht="21" customHeight="1" x14ac:dyDescent="0.2">
      <c r="A40" s="1053" t="s">
        <v>927</v>
      </c>
      <c r="B40" s="692" t="s">
        <v>685</v>
      </c>
      <c r="C40" s="717"/>
      <c r="D40" s="729">
        <v>33332</v>
      </c>
      <c r="E40" s="695">
        <v>15000</v>
      </c>
      <c r="F40" s="696">
        <f t="shared" si="3"/>
        <v>15000</v>
      </c>
    </row>
    <row r="41" spans="1:6" s="722" customFormat="1" ht="28.15" customHeight="1" x14ac:dyDescent="0.2">
      <c r="A41" s="1049" t="s">
        <v>902</v>
      </c>
      <c r="B41" s="692" t="s">
        <v>685</v>
      </c>
      <c r="C41" s="717"/>
      <c r="D41" s="729">
        <v>63500</v>
      </c>
      <c r="E41" s="695">
        <v>85296</v>
      </c>
      <c r="F41" s="696">
        <f t="shared" si="3"/>
        <v>85296</v>
      </c>
    </row>
    <row r="42" spans="1:6" s="722" customFormat="1" ht="21" customHeight="1" x14ac:dyDescent="0.2">
      <c r="A42" s="718" t="s">
        <v>707</v>
      </c>
      <c r="B42" s="719"/>
      <c r="C42" s="720"/>
      <c r="D42" s="729"/>
      <c r="E42" s="695"/>
      <c r="F42" s="696">
        <f t="shared" si="3"/>
        <v>0</v>
      </c>
    </row>
    <row r="43" spans="1:6" s="727" customFormat="1" ht="15" customHeight="1" x14ac:dyDescent="0.2">
      <c r="A43" s="691" t="s">
        <v>928</v>
      </c>
      <c r="B43" s="692" t="s">
        <v>685</v>
      </c>
      <c r="C43" s="717"/>
      <c r="D43" s="729">
        <v>90000</v>
      </c>
      <c r="E43" s="695"/>
      <c r="F43" s="696">
        <f t="shared" si="3"/>
        <v>0</v>
      </c>
    </row>
    <row r="44" spans="1:6" s="690" customFormat="1" ht="15" customHeight="1" x14ac:dyDescent="0.2">
      <c r="A44" s="1052" t="s">
        <v>927</v>
      </c>
      <c r="B44" s="692" t="s">
        <v>685</v>
      </c>
      <c r="C44" s="717"/>
      <c r="D44" s="729">
        <v>33332</v>
      </c>
      <c r="E44" s="695">
        <v>17000</v>
      </c>
      <c r="F44" s="696">
        <f t="shared" si="3"/>
        <v>17000</v>
      </c>
    </row>
    <row r="45" spans="1:6" s="690" customFormat="1" ht="21" customHeight="1" x14ac:dyDescent="0.2">
      <c r="A45" s="718" t="s">
        <v>708</v>
      </c>
      <c r="B45" s="719"/>
      <c r="C45" s="720"/>
      <c r="D45" s="700"/>
      <c r="E45" s="695"/>
      <c r="F45" s="730"/>
    </row>
    <row r="46" spans="1:6" s="690" customFormat="1" ht="15" customHeight="1" x14ac:dyDescent="0.2">
      <c r="A46" s="691" t="s">
        <v>929</v>
      </c>
      <c r="B46" s="692" t="s">
        <v>685</v>
      </c>
      <c r="C46" s="717"/>
      <c r="D46" s="700">
        <v>72000</v>
      </c>
      <c r="E46" s="695"/>
      <c r="F46" s="696">
        <f t="shared" ref="F46:F78" si="4">SUM(C46,E46)</f>
        <v>0</v>
      </c>
    </row>
    <row r="47" spans="1:6" s="690" customFormat="1" ht="19.5" customHeight="1" x14ac:dyDescent="0.2">
      <c r="A47" s="1052" t="s">
        <v>930</v>
      </c>
      <c r="B47" s="692" t="s">
        <v>685</v>
      </c>
      <c r="C47" s="717"/>
      <c r="D47" s="700">
        <v>50000</v>
      </c>
      <c r="E47" s="695">
        <v>28000</v>
      </c>
      <c r="F47" s="696">
        <f t="shared" si="4"/>
        <v>28000</v>
      </c>
    </row>
    <row r="48" spans="1:6" s="690" customFormat="1" ht="15" customHeight="1" x14ac:dyDescent="0.2">
      <c r="A48" s="1053" t="s">
        <v>931</v>
      </c>
      <c r="B48" s="692" t="s">
        <v>685</v>
      </c>
      <c r="C48" s="717"/>
      <c r="D48" s="700">
        <v>16667</v>
      </c>
      <c r="E48" s="695">
        <v>17000</v>
      </c>
      <c r="F48" s="696">
        <f t="shared" si="4"/>
        <v>17000</v>
      </c>
    </row>
    <row r="49" spans="1:7" s="690" customFormat="1" ht="15" customHeight="1" x14ac:dyDescent="0.2">
      <c r="A49" s="1053" t="s">
        <v>932</v>
      </c>
      <c r="B49" s="692" t="s">
        <v>685</v>
      </c>
      <c r="C49" s="731"/>
      <c r="D49" s="700">
        <v>70000</v>
      </c>
      <c r="E49" s="695"/>
      <c r="F49" s="696">
        <f t="shared" si="4"/>
        <v>0</v>
      </c>
    </row>
    <row r="50" spans="1:7" s="690" customFormat="1" ht="15" customHeight="1" x14ac:dyDescent="0.2">
      <c r="A50" s="691" t="s">
        <v>933</v>
      </c>
      <c r="B50" s="692" t="s">
        <v>685</v>
      </c>
      <c r="C50" s="731"/>
      <c r="D50" s="700">
        <v>74000</v>
      </c>
      <c r="E50" s="695">
        <v>74000</v>
      </c>
      <c r="F50" s="696">
        <f t="shared" si="4"/>
        <v>74000</v>
      </c>
    </row>
    <row r="51" spans="1:7" s="701" customFormat="1" ht="21" customHeight="1" x14ac:dyDescent="0.2">
      <c r="A51" s="1054" t="s">
        <v>934</v>
      </c>
      <c r="B51" s="692"/>
      <c r="C51" s="731"/>
      <c r="D51" s="700"/>
      <c r="E51" s="695"/>
      <c r="F51" s="696">
        <f t="shared" si="4"/>
        <v>0</v>
      </c>
    </row>
    <row r="52" spans="1:7" s="701" customFormat="1" ht="15" customHeight="1" x14ac:dyDescent="0.2">
      <c r="A52" s="1053" t="s">
        <v>935</v>
      </c>
      <c r="B52" s="692" t="s">
        <v>685</v>
      </c>
      <c r="C52" s="731"/>
      <c r="D52" s="700">
        <v>408671</v>
      </c>
      <c r="E52" s="695">
        <v>408671</v>
      </c>
      <c r="F52" s="696">
        <f t="shared" si="4"/>
        <v>408671</v>
      </c>
    </row>
    <row r="53" spans="1:7" s="697" customFormat="1" ht="17.25" customHeight="1" x14ac:dyDescent="0.2">
      <c r="A53" s="1053" t="s">
        <v>936</v>
      </c>
      <c r="B53" s="692" t="s">
        <v>685</v>
      </c>
      <c r="C53" s="731"/>
      <c r="D53" s="700">
        <v>1092200</v>
      </c>
      <c r="E53" s="695"/>
      <c r="F53" s="696"/>
      <c r="G53" s="701"/>
    </row>
    <row r="54" spans="1:7" s="701" customFormat="1" ht="18" customHeight="1" x14ac:dyDescent="0.2">
      <c r="A54" s="1055" t="s">
        <v>937</v>
      </c>
      <c r="B54" s="692"/>
      <c r="C54" s="731"/>
      <c r="D54" s="700"/>
      <c r="E54" s="695"/>
      <c r="F54" s="696">
        <f t="shared" si="4"/>
        <v>0</v>
      </c>
    </row>
    <row r="55" spans="1:7" s="701" customFormat="1" ht="40.5" customHeight="1" x14ac:dyDescent="0.2">
      <c r="A55" s="1051" t="s">
        <v>938</v>
      </c>
      <c r="B55" s="692" t="s">
        <v>685</v>
      </c>
      <c r="C55" s="734"/>
      <c r="D55" s="700">
        <v>6733000</v>
      </c>
      <c r="E55" s="695">
        <v>4805045</v>
      </c>
      <c r="F55" s="696">
        <f t="shared" si="4"/>
        <v>4805045</v>
      </c>
    </row>
    <row r="56" spans="1:7" s="701" customFormat="1" ht="27.75" customHeight="1" x14ac:dyDescent="0.2">
      <c r="A56" s="1049" t="s">
        <v>939</v>
      </c>
      <c r="B56" s="692" t="s">
        <v>685</v>
      </c>
      <c r="C56" s="731"/>
      <c r="D56" s="729">
        <v>6500000</v>
      </c>
      <c r="E56" s="695">
        <v>962386</v>
      </c>
      <c r="F56" s="696">
        <f t="shared" si="4"/>
        <v>962386</v>
      </c>
    </row>
    <row r="57" spans="1:7" s="701" customFormat="1" ht="30" customHeight="1" x14ac:dyDescent="0.2">
      <c r="A57" s="1049" t="s">
        <v>940</v>
      </c>
      <c r="B57" s="692" t="s">
        <v>685</v>
      </c>
      <c r="C57" s="731"/>
      <c r="D57" s="729">
        <v>75250</v>
      </c>
      <c r="E57" s="695">
        <v>75250</v>
      </c>
      <c r="F57" s="696">
        <f t="shared" si="4"/>
        <v>75250</v>
      </c>
    </row>
    <row r="58" spans="1:7" s="701" customFormat="1" ht="30" customHeight="1" x14ac:dyDescent="0.2">
      <c r="A58" s="1055" t="s">
        <v>941</v>
      </c>
      <c r="B58" s="692"/>
      <c r="C58" s="731"/>
      <c r="D58" s="729"/>
      <c r="E58" s="695"/>
      <c r="F58" s="696">
        <f t="shared" si="4"/>
        <v>0</v>
      </c>
    </row>
    <row r="59" spans="1:7" s="701" customFormat="1" ht="15" customHeight="1" x14ac:dyDescent="0.2">
      <c r="A59" s="1052" t="s">
        <v>942</v>
      </c>
      <c r="B59" s="692" t="s">
        <v>685</v>
      </c>
      <c r="C59" s="731"/>
      <c r="D59" s="729">
        <v>100000</v>
      </c>
      <c r="E59" s="695">
        <v>71001</v>
      </c>
      <c r="F59" s="696">
        <f t="shared" si="4"/>
        <v>71001</v>
      </c>
    </row>
    <row r="60" spans="1:7" s="732" customFormat="1" ht="15" customHeight="1" x14ac:dyDescent="0.2">
      <c r="A60" s="1053" t="s">
        <v>943</v>
      </c>
      <c r="B60" s="692" t="s">
        <v>685</v>
      </c>
      <c r="C60" s="735"/>
      <c r="D60" s="700">
        <v>2205372</v>
      </c>
      <c r="E60" s="695">
        <v>2210408</v>
      </c>
      <c r="F60" s="696">
        <f t="shared" si="4"/>
        <v>2210408</v>
      </c>
    </row>
    <row r="61" spans="1:7" s="732" customFormat="1" ht="15" customHeight="1" x14ac:dyDescent="0.2">
      <c r="A61" s="1053" t="s">
        <v>944</v>
      </c>
      <c r="B61" s="692" t="s">
        <v>685</v>
      </c>
      <c r="C61" s="735"/>
      <c r="D61" s="700">
        <v>43500</v>
      </c>
      <c r="E61" s="695">
        <v>152201</v>
      </c>
      <c r="F61" s="696">
        <f t="shared" si="4"/>
        <v>152201</v>
      </c>
    </row>
    <row r="62" spans="1:7" s="732" customFormat="1" ht="15" customHeight="1" x14ac:dyDescent="0.2">
      <c r="A62" s="1053" t="s">
        <v>945</v>
      </c>
      <c r="B62" s="692" t="s">
        <v>685</v>
      </c>
      <c r="C62" s="735"/>
      <c r="D62" s="694">
        <v>50000</v>
      </c>
      <c r="E62" s="695">
        <v>35001</v>
      </c>
      <c r="F62" s="696">
        <f t="shared" si="4"/>
        <v>35001</v>
      </c>
    </row>
    <row r="63" spans="1:7" s="733" customFormat="1" ht="27" customHeight="1" x14ac:dyDescent="0.2">
      <c r="A63" s="1049" t="s">
        <v>946</v>
      </c>
      <c r="B63" s="692" t="s">
        <v>685</v>
      </c>
      <c r="C63" s="735"/>
      <c r="D63" s="694">
        <v>132900</v>
      </c>
      <c r="E63" s="695">
        <v>154144</v>
      </c>
      <c r="F63" s="696">
        <f t="shared" si="4"/>
        <v>154144</v>
      </c>
    </row>
    <row r="64" spans="1:7" s="701" customFormat="1" ht="15" customHeight="1" x14ac:dyDescent="0.2">
      <c r="A64" s="1053" t="s">
        <v>947</v>
      </c>
      <c r="B64" s="692" t="s">
        <v>685</v>
      </c>
      <c r="C64" s="735"/>
      <c r="D64" s="694">
        <v>1524000</v>
      </c>
      <c r="E64" s="695">
        <v>1493520</v>
      </c>
      <c r="F64" s="696">
        <f t="shared" si="4"/>
        <v>1493520</v>
      </c>
    </row>
    <row r="65" spans="1:6" s="733" customFormat="1" ht="15" x14ac:dyDescent="0.2">
      <c r="A65" s="1054" t="s">
        <v>948</v>
      </c>
      <c r="B65" s="692"/>
      <c r="C65" s="735"/>
      <c r="D65" s="694"/>
      <c r="E65" s="695"/>
      <c r="F65" s="696"/>
    </row>
    <row r="66" spans="1:6" s="733" customFormat="1" ht="15.75" customHeight="1" x14ac:dyDescent="0.2">
      <c r="A66" s="1053" t="s">
        <v>949</v>
      </c>
      <c r="B66" s="692" t="s">
        <v>685</v>
      </c>
      <c r="C66" s="735"/>
      <c r="D66" s="694">
        <v>16669</v>
      </c>
      <c r="E66" s="695">
        <v>17000</v>
      </c>
      <c r="F66" s="696">
        <f>SUM(C66,E66)</f>
        <v>17000</v>
      </c>
    </row>
    <row r="67" spans="1:6" s="733" customFormat="1" ht="15" x14ac:dyDescent="0.2">
      <c r="A67" s="1054" t="s">
        <v>950</v>
      </c>
      <c r="B67" s="692"/>
      <c r="C67" s="735"/>
      <c r="D67" s="694"/>
      <c r="E67" s="695"/>
      <c r="F67" s="696"/>
    </row>
    <row r="68" spans="1:6" s="733" customFormat="1" ht="15" customHeight="1" thickBot="1" x14ac:dyDescent="0.25">
      <c r="A68" s="1053" t="s">
        <v>951</v>
      </c>
      <c r="B68" s="692" t="s">
        <v>685</v>
      </c>
      <c r="C68" s="735"/>
      <c r="D68" s="694">
        <v>801000</v>
      </c>
      <c r="E68" s="695">
        <v>800100</v>
      </c>
      <c r="F68" s="696">
        <f t="shared" si="4"/>
        <v>800100</v>
      </c>
    </row>
    <row r="69" spans="1:6" s="733" customFormat="1" ht="16.5" thickTop="1" thickBot="1" x14ac:dyDescent="0.25">
      <c r="A69" s="705" t="s">
        <v>709</v>
      </c>
      <c r="B69" s="1063"/>
      <c r="C69" s="707"/>
      <c r="D69" s="708">
        <f>SUM(D35:D68)</f>
        <v>20495393</v>
      </c>
      <c r="E69" s="708">
        <f>SUM(E35:E68)</f>
        <v>11591454</v>
      </c>
      <c r="F69" s="708">
        <f>SUM(F35:F68)</f>
        <v>11591454</v>
      </c>
    </row>
    <row r="70" spans="1:6" s="733" customFormat="1" ht="15" x14ac:dyDescent="0.2">
      <c r="A70" s="736" t="s">
        <v>163</v>
      </c>
      <c r="B70" s="737"/>
      <c r="C70" s="738"/>
      <c r="D70" s="700"/>
      <c r="E70" s="695"/>
      <c r="F70" s="696">
        <f t="shared" si="4"/>
        <v>0</v>
      </c>
    </row>
    <row r="71" spans="1:6" s="733" customFormat="1" ht="15" customHeight="1" x14ac:dyDescent="0.2">
      <c r="A71" s="1053" t="s">
        <v>952</v>
      </c>
      <c r="B71" s="692" t="s">
        <v>685</v>
      </c>
      <c r="C71" s="704"/>
      <c r="D71" s="694">
        <v>133350</v>
      </c>
      <c r="E71" s="695">
        <v>133350</v>
      </c>
      <c r="F71" s="696">
        <f t="shared" si="4"/>
        <v>133350</v>
      </c>
    </row>
    <row r="72" spans="1:6" s="701" customFormat="1" ht="15" customHeight="1" x14ac:dyDescent="0.2">
      <c r="A72" s="691" t="s">
        <v>953</v>
      </c>
      <c r="B72" s="692" t="s">
        <v>685</v>
      </c>
      <c r="C72" s="704"/>
      <c r="D72" s="694">
        <v>151130</v>
      </c>
      <c r="E72" s="695">
        <v>111900</v>
      </c>
      <c r="F72" s="696">
        <f t="shared" si="4"/>
        <v>111900</v>
      </c>
    </row>
    <row r="73" spans="1:6" s="701" customFormat="1" ht="15" customHeight="1" x14ac:dyDescent="0.2">
      <c r="A73" s="1052" t="s">
        <v>954</v>
      </c>
      <c r="B73" s="692" t="s">
        <v>685</v>
      </c>
      <c r="C73" s="704"/>
      <c r="D73" s="694">
        <v>255270</v>
      </c>
      <c r="E73" s="695">
        <v>254900</v>
      </c>
      <c r="F73" s="696">
        <f t="shared" si="4"/>
        <v>254900</v>
      </c>
    </row>
    <row r="74" spans="1:6" s="701" customFormat="1" ht="15" customHeight="1" x14ac:dyDescent="0.2">
      <c r="A74" s="1053" t="s">
        <v>955</v>
      </c>
      <c r="B74" s="692" t="s">
        <v>685</v>
      </c>
      <c r="C74" s="717"/>
      <c r="D74" s="694">
        <v>40640</v>
      </c>
      <c r="E74" s="695">
        <v>44995</v>
      </c>
      <c r="F74" s="696">
        <f t="shared" si="4"/>
        <v>44995</v>
      </c>
    </row>
    <row r="75" spans="1:6" s="733" customFormat="1" ht="15" customHeight="1" x14ac:dyDescent="0.2">
      <c r="A75" s="1053" t="s">
        <v>956</v>
      </c>
      <c r="B75" s="692" t="s">
        <v>685</v>
      </c>
      <c r="C75" s="717"/>
      <c r="D75" s="694">
        <v>908700</v>
      </c>
      <c r="E75" s="695">
        <v>908700</v>
      </c>
      <c r="F75" s="696">
        <f t="shared" si="4"/>
        <v>908700</v>
      </c>
    </row>
    <row r="76" spans="1:6" s="721" customFormat="1" ht="15" customHeight="1" x14ac:dyDescent="0.2">
      <c r="A76" s="1053" t="s">
        <v>957</v>
      </c>
      <c r="B76" s="692" t="s">
        <v>685</v>
      </c>
      <c r="C76" s="717"/>
      <c r="D76" s="694">
        <v>217500</v>
      </c>
      <c r="E76" s="695">
        <v>217500</v>
      </c>
      <c r="F76" s="696">
        <f t="shared" si="4"/>
        <v>217500</v>
      </c>
    </row>
    <row r="77" spans="1:6" s="721" customFormat="1" ht="15" customHeight="1" x14ac:dyDescent="0.2">
      <c r="A77" s="1053" t="s">
        <v>958</v>
      </c>
      <c r="B77" s="692" t="s">
        <v>685</v>
      </c>
      <c r="C77" s="717"/>
      <c r="D77" s="694">
        <v>140000</v>
      </c>
      <c r="E77" s="695">
        <v>139960</v>
      </c>
      <c r="F77" s="696">
        <f t="shared" si="4"/>
        <v>139960</v>
      </c>
    </row>
    <row r="78" spans="1:6" s="733" customFormat="1" ht="26.25" thickBot="1" x14ac:dyDescent="0.25">
      <c r="A78" s="714" t="s">
        <v>959</v>
      </c>
      <c r="B78" s="692" t="s">
        <v>685</v>
      </c>
      <c r="C78" s="717"/>
      <c r="D78" s="694">
        <v>128460</v>
      </c>
      <c r="E78" s="695">
        <v>121775</v>
      </c>
      <c r="F78" s="696">
        <f t="shared" si="4"/>
        <v>121775</v>
      </c>
    </row>
    <row r="79" spans="1:6" s="733" customFormat="1" ht="16.5" thickTop="1" thickBot="1" x14ac:dyDescent="0.25">
      <c r="A79" s="705" t="s">
        <v>710</v>
      </c>
      <c r="B79" s="1063"/>
      <c r="C79" s="707"/>
      <c r="D79" s="708">
        <f>SUM(D71:D78)</f>
        <v>1975050</v>
      </c>
      <c r="E79" s="708">
        <f>SUM(E71:E78)</f>
        <v>1933080</v>
      </c>
      <c r="F79" s="709">
        <f>SUM(F71:F78)</f>
        <v>1933080</v>
      </c>
    </row>
    <row r="80" spans="1:6" s="701" customFormat="1" ht="14.25" thickTop="1" thickBot="1" x14ac:dyDescent="0.25">
      <c r="A80" s="739" t="s">
        <v>711</v>
      </c>
      <c r="B80" s="1063"/>
      <c r="C80" s="740"/>
      <c r="D80" s="741">
        <f>SUM(D12,D22,D33,D69,D79)</f>
        <v>30842365</v>
      </c>
      <c r="E80" s="741">
        <f>SUM(E12,E22,E33,E69,E79)</f>
        <v>21118330</v>
      </c>
      <c r="F80" s="742">
        <f>SUM(F12,F22,F33,F69,F79)</f>
        <v>21118330</v>
      </c>
    </row>
    <row r="81" spans="1:6" s="701" customFormat="1" x14ac:dyDescent="0.2">
      <c r="A81" s="167"/>
      <c r="B81" s="167"/>
      <c r="C81" s="806"/>
      <c r="D81" s="806"/>
      <c r="E81" s="806"/>
      <c r="F81" s="806"/>
    </row>
    <row r="82" spans="1:6" s="701" customFormat="1" x14ac:dyDescent="0.2">
      <c r="A82" s="167"/>
      <c r="B82" s="167"/>
      <c r="C82" s="806"/>
      <c r="D82" s="806"/>
      <c r="E82" s="806"/>
      <c r="F82" s="806"/>
    </row>
    <row r="83" spans="1:6" s="701" customFormat="1" ht="15.75" customHeight="1" x14ac:dyDescent="0.2">
      <c r="A83" s="167"/>
      <c r="B83" s="167"/>
      <c r="C83" s="806"/>
      <c r="D83" s="806"/>
      <c r="E83" s="806"/>
      <c r="F83" s="806"/>
    </row>
    <row r="84" spans="1:6" s="722" customFormat="1" x14ac:dyDescent="0.2">
      <c r="A84" s="167"/>
      <c r="B84" s="167"/>
      <c r="C84" s="806"/>
      <c r="D84" s="806"/>
      <c r="E84" s="806"/>
      <c r="F84" s="806"/>
    </row>
  </sheetData>
  <mergeCells count="2">
    <mergeCell ref="A1:F1"/>
    <mergeCell ref="A2:F2"/>
  </mergeCells>
  <printOptions horizontalCentered="1"/>
  <pageMargins left="0.39370078740157483" right="0.39370078740157483" top="0.98425196850393704" bottom="0.98425196850393704" header="0.78740157480314965" footer="0.78740157480314965"/>
  <pageSetup paperSize="9" scale="85" orientation="portrait" verticalDpi="300" r:id="rId1"/>
  <headerFooter alignWithMargins="0">
    <oddHeader>&amp;R&amp;"Times New Roman,Dőlt"&amp;11 3.2. melléklet a 17/2020. (VII.13.)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H26"/>
  <sheetViews>
    <sheetView view="pageLayout" zoomScaleNormal="100" zoomScaleSheetLayoutView="130" workbookViewId="0">
      <selection activeCell="H1" sqref="H1:H26"/>
    </sheetView>
  </sheetViews>
  <sheetFormatPr defaultColWidth="8" defaultRowHeight="12.75" x14ac:dyDescent="0.2"/>
  <cols>
    <col min="1" max="1" width="41.28515625" style="167" customWidth="1"/>
    <col min="2" max="7" width="13.5703125" style="806" customWidth="1"/>
    <col min="8" max="8" width="3.5703125" style="806" customWidth="1"/>
    <col min="9" max="10" width="8" style="806"/>
    <col min="11" max="11" width="9.5703125" style="806" bestFit="1" customWidth="1"/>
    <col min="12" max="12" width="8.42578125" style="806" bestFit="1" customWidth="1"/>
    <col min="13" max="16384" width="8" style="806"/>
  </cols>
  <sheetData>
    <row r="1" spans="1:8" ht="24.75" customHeight="1" x14ac:dyDescent="0.2">
      <c r="A1" s="1119" t="s">
        <v>583</v>
      </c>
      <c r="B1" s="1119"/>
      <c r="C1" s="1119"/>
      <c r="D1" s="1119"/>
      <c r="E1" s="1119"/>
      <c r="F1" s="1119"/>
      <c r="G1" s="1119"/>
      <c r="H1" s="1258" t="s">
        <v>965</v>
      </c>
    </row>
    <row r="2" spans="1:8" ht="23.25" customHeight="1" thickBot="1" x14ac:dyDescent="0.3">
      <c r="A2" s="861"/>
      <c r="B2" s="859"/>
      <c r="C2" s="859"/>
      <c r="D2" s="859"/>
      <c r="E2" s="859"/>
      <c r="F2" s="859"/>
      <c r="G2" s="862" t="s">
        <v>410</v>
      </c>
      <c r="H2" s="1258"/>
    </row>
    <row r="3" spans="1:8" s="157" customFormat="1" ht="48.75" customHeight="1" thickBot="1" x14ac:dyDescent="0.25">
      <c r="A3" s="860" t="s">
        <v>584</v>
      </c>
      <c r="B3" s="863" t="s">
        <v>580</v>
      </c>
      <c r="C3" s="863" t="s">
        <v>581</v>
      </c>
      <c r="D3" s="863" t="s">
        <v>726</v>
      </c>
      <c r="E3" s="863" t="s">
        <v>750</v>
      </c>
      <c r="F3" s="155" t="s">
        <v>751</v>
      </c>
      <c r="G3" s="156" t="s">
        <v>752</v>
      </c>
      <c r="H3" s="1258"/>
    </row>
    <row r="4" spans="1:8" s="92" customFormat="1" ht="15" customHeight="1" thickBot="1" x14ac:dyDescent="0.25">
      <c r="A4" s="571" t="s">
        <v>368</v>
      </c>
      <c r="B4" s="567" t="s">
        <v>369</v>
      </c>
      <c r="C4" s="567" t="s">
        <v>370</v>
      </c>
      <c r="D4" s="567" t="s">
        <v>371</v>
      </c>
      <c r="E4" s="567" t="s">
        <v>372</v>
      </c>
      <c r="F4" s="568" t="s">
        <v>550</v>
      </c>
      <c r="G4" s="569" t="s">
        <v>582</v>
      </c>
      <c r="H4" s="1258"/>
    </row>
    <row r="5" spans="1:8" ht="20.25" customHeight="1" thickBot="1" x14ac:dyDescent="0.25">
      <c r="A5" s="1120" t="s">
        <v>727</v>
      </c>
      <c r="B5" s="1121"/>
      <c r="C5" s="1121"/>
      <c r="D5" s="1121"/>
      <c r="E5" s="1121"/>
      <c r="F5" s="1121"/>
      <c r="G5" s="1122"/>
      <c r="H5" s="1258"/>
    </row>
    <row r="6" spans="1:8" ht="15.95" customHeight="1" x14ac:dyDescent="0.2">
      <c r="A6" s="867" t="s">
        <v>728</v>
      </c>
      <c r="B6" s="869">
        <v>80112238</v>
      </c>
      <c r="C6" s="877" t="s">
        <v>744</v>
      </c>
      <c r="D6" s="878"/>
      <c r="E6" s="878">
        <v>80112238</v>
      </c>
      <c r="F6" s="572"/>
      <c r="G6" s="856">
        <f t="shared" ref="G6:G25" si="0">+D6+F6</f>
        <v>0</v>
      </c>
      <c r="H6" s="1258"/>
    </row>
    <row r="7" spans="1:8" ht="28.5" customHeight="1" x14ac:dyDescent="0.2">
      <c r="A7" s="868" t="s">
        <v>729</v>
      </c>
      <c r="B7" s="879">
        <v>690118</v>
      </c>
      <c r="C7" s="871" t="s">
        <v>685</v>
      </c>
      <c r="D7" s="872"/>
      <c r="E7" s="872">
        <v>690118</v>
      </c>
      <c r="F7" s="570">
        <v>690118</v>
      </c>
      <c r="G7" s="743">
        <f t="shared" si="0"/>
        <v>690118</v>
      </c>
      <c r="H7" s="1258"/>
    </row>
    <row r="8" spans="1:8" ht="15.95" customHeight="1" x14ac:dyDescent="0.2">
      <c r="A8" s="868" t="s">
        <v>730</v>
      </c>
      <c r="B8" s="879">
        <v>6761480</v>
      </c>
      <c r="C8" s="871" t="s">
        <v>685</v>
      </c>
      <c r="D8" s="872"/>
      <c r="E8" s="872">
        <v>6761480</v>
      </c>
      <c r="F8" s="570">
        <v>6241141</v>
      </c>
      <c r="G8" s="743">
        <f t="shared" si="0"/>
        <v>6241141</v>
      </c>
      <c r="H8" s="1258"/>
    </row>
    <row r="9" spans="1:8" ht="25.5" x14ac:dyDescent="0.2">
      <c r="A9" s="868" t="s">
        <v>731</v>
      </c>
      <c r="B9" s="870">
        <v>3179196</v>
      </c>
      <c r="C9" s="871" t="s">
        <v>732</v>
      </c>
      <c r="D9" s="872">
        <v>2981946</v>
      </c>
      <c r="E9" s="872">
        <v>197250</v>
      </c>
      <c r="F9" s="570">
        <f>111760+48000</f>
        <v>159760</v>
      </c>
      <c r="G9" s="743">
        <f t="shared" si="0"/>
        <v>3141706</v>
      </c>
      <c r="H9" s="1258"/>
    </row>
    <row r="10" spans="1:8" x14ac:dyDescent="0.2">
      <c r="A10" s="868" t="s">
        <v>733</v>
      </c>
      <c r="B10" s="870">
        <v>317500</v>
      </c>
      <c r="C10" s="871" t="s">
        <v>685</v>
      </c>
      <c r="D10" s="872"/>
      <c r="E10" s="872">
        <v>317500</v>
      </c>
      <c r="F10" s="570">
        <v>317500</v>
      </c>
      <c r="G10" s="743">
        <f t="shared" si="0"/>
        <v>317500</v>
      </c>
      <c r="H10" s="1258"/>
    </row>
    <row r="11" spans="1:8" ht="41.25" customHeight="1" x14ac:dyDescent="0.2">
      <c r="A11" s="868" t="s">
        <v>734</v>
      </c>
      <c r="B11" s="870">
        <v>1270000</v>
      </c>
      <c r="C11" s="871">
        <v>2019</v>
      </c>
      <c r="D11" s="872"/>
      <c r="E11" s="872">
        <v>1270000</v>
      </c>
      <c r="F11" s="570">
        <v>994410</v>
      </c>
      <c r="G11" s="743">
        <f t="shared" si="0"/>
        <v>994410</v>
      </c>
      <c r="H11" s="1258"/>
    </row>
    <row r="12" spans="1:8" ht="27" customHeight="1" x14ac:dyDescent="0.2">
      <c r="A12" s="868" t="s">
        <v>735</v>
      </c>
      <c r="B12" s="870">
        <v>977900</v>
      </c>
      <c r="C12" s="871">
        <v>2019</v>
      </c>
      <c r="D12" s="872"/>
      <c r="E12" s="872">
        <v>977900</v>
      </c>
      <c r="F12" s="570">
        <v>932537</v>
      </c>
      <c r="G12" s="743">
        <f t="shared" si="0"/>
        <v>932537</v>
      </c>
      <c r="H12" s="1258"/>
    </row>
    <row r="13" spans="1:8" ht="25.5" x14ac:dyDescent="0.2">
      <c r="A13" s="868" t="s">
        <v>736</v>
      </c>
      <c r="B13" s="870">
        <v>1362910</v>
      </c>
      <c r="C13" s="871">
        <v>2019</v>
      </c>
      <c r="D13" s="872"/>
      <c r="E13" s="872">
        <v>1362910</v>
      </c>
      <c r="F13" s="891">
        <v>1362909</v>
      </c>
      <c r="G13" s="743">
        <f t="shared" si="0"/>
        <v>1362909</v>
      </c>
      <c r="H13" s="1258"/>
    </row>
    <row r="14" spans="1:8" x14ac:dyDescent="0.2">
      <c r="A14" s="868" t="s">
        <v>737</v>
      </c>
      <c r="B14" s="870">
        <v>22860000</v>
      </c>
      <c r="C14" s="871">
        <v>2019</v>
      </c>
      <c r="D14" s="872"/>
      <c r="E14" s="872">
        <v>22860000</v>
      </c>
      <c r="F14" s="891">
        <v>22860000</v>
      </c>
      <c r="G14" s="743">
        <f t="shared" si="0"/>
        <v>22860000</v>
      </c>
      <c r="H14" s="1258"/>
    </row>
    <row r="15" spans="1:8" ht="25.5" x14ac:dyDescent="0.2">
      <c r="A15" s="868" t="s">
        <v>738</v>
      </c>
      <c r="B15" s="870">
        <v>28614577</v>
      </c>
      <c r="C15" s="871">
        <v>2019</v>
      </c>
      <c r="D15" s="872"/>
      <c r="E15" s="872">
        <v>28614577</v>
      </c>
      <c r="F15" s="891">
        <v>28277422</v>
      </c>
      <c r="G15" s="743">
        <f t="shared" si="0"/>
        <v>28277422</v>
      </c>
      <c r="H15" s="1258"/>
    </row>
    <row r="16" spans="1:8" s="166" customFormat="1" ht="18" customHeight="1" x14ac:dyDescent="0.2">
      <c r="A16" s="868" t="s">
        <v>739</v>
      </c>
      <c r="B16" s="870">
        <v>1206500</v>
      </c>
      <c r="C16" s="871">
        <v>2019</v>
      </c>
      <c r="D16" s="872"/>
      <c r="E16" s="872">
        <v>1206500</v>
      </c>
      <c r="F16" s="891">
        <v>1206500</v>
      </c>
      <c r="G16" s="743">
        <f t="shared" si="0"/>
        <v>1206500</v>
      </c>
      <c r="H16" s="1258"/>
    </row>
    <row r="17" spans="1:8" ht="25.5" x14ac:dyDescent="0.2">
      <c r="A17" s="868" t="s">
        <v>740</v>
      </c>
      <c r="B17" s="870">
        <v>41144493</v>
      </c>
      <c r="C17" s="871" t="s">
        <v>741</v>
      </c>
      <c r="D17" s="872"/>
      <c r="E17" s="872">
        <v>41144493</v>
      </c>
      <c r="F17" s="489">
        <v>27442833</v>
      </c>
      <c r="G17" s="743">
        <f t="shared" si="0"/>
        <v>27442833</v>
      </c>
      <c r="H17" s="1258"/>
    </row>
    <row r="18" spans="1:8" x14ac:dyDescent="0.2">
      <c r="A18" s="868" t="s">
        <v>742</v>
      </c>
      <c r="B18" s="870">
        <v>1905000</v>
      </c>
      <c r="C18" s="871">
        <v>2019</v>
      </c>
      <c r="D18" s="872"/>
      <c r="E18" s="872">
        <v>1905000</v>
      </c>
      <c r="F18" s="892">
        <v>0</v>
      </c>
      <c r="G18" s="743">
        <f t="shared" si="0"/>
        <v>0</v>
      </c>
      <c r="H18" s="1258"/>
    </row>
    <row r="19" spans="1:8" ht="25.5" x14ac:dyDescent="0.2">
      <c r="A19" s="868" t="s">
        <v>743</v>
      </c>
      <c r="B19" s="870">
        <v>258600000</v>
      </c>
      <c r="C19" s="871" t="s">
        <v>744</v>
      </c>
      <c r="D19" s="872"/>
      <c r="E19" s="872">
        <v>258600000</v>
      </c>
      <c r="F19" s="892">
        <v>166914308</v>
      </c>
      <c r="G19" s="743">
        <f t="shared" si="0"/>
        <v>166914308</v>
      </c>
      <c r="H19" s="1258"/>
    </row>
    <row r="20" spans="1:8" ht="25.5" x14ac:dyDescent="0.2">
      <c r="A20" s="880" t="s">
        <v>745</v>
      </c>
      <c r="B20" s="881">
        <v>20000000</v>
      </c>
      <c r="C20" s="882" t="s">
        <v>744</v>
      </c>
      <c r="D20" s="883"/>
      <c r="E20" s="883">
        <v>20000000</v>
      </c>
      <c r="F20" s="892">
        <v>450000</v>
      </c>
      <c r="G20" s="743">
        <f t="shared" si="0"/>
        <v>450000</v>
      </c>
      <c r="H20" s="1258"/>
    </row>
    <row r="21" spans="1:8" ht="38.25" x14ac:dyDescent="0.2">
      <c r="A21" s="880" t="s">
        <v>746</v>
      </c>
      <c r="B21" s="881">
        <v>34941060</v>
      </c>
      <c r="C21" s="882" t="s">
        <v>744</v>
      </c>
      <c r="D21" s="883"/>
      <c r="E21" s="883">
        <v>34941060</v>
      </c>
      <c r="F21" s="892"/>
      <c r="G21" s="743">
        <f t="shared" si="0"/>
        <v>0</v>
      </c>
      <c r="H21" s="1258"/>
    </row>
    <row r="22" spans="1:8" ht="13.5" thickBot="1" x14ac:dyDescent="0.25">
      <c r="A22" s="884" t="s">
        <v>747</v>
      </c>
      <c r="B22" s="885">
        <v>1000000</v>
      </c>
      <c r="C22" s="886" t="s">
        <v>685</v>
      </c>
      <c r="D22" s="887"/>
      <c r="E22" s="887">
        <v>1000000</v>
      </c>
      <c r="F22" s="893">
        <v>982228</v>
      </c>
      <c r="G22" s="888">
        <f t="shared" si="0"/>
        <v>982228</v>
      </c>
      <c r="H22" s="1258"/>
    </row>
    <row r="23" spans="1:8" ht="13.5" thickBot="1" x14ac:dyDescent="0.25">
      <c r="A23" s="1116" t="s">
        <v>703</v>
      </c>
      <c r="B23" s="1117"/>
      <c r="C23" s="1117"/>
      <c r="D23" s="1117"/>
      <c r="E23" s="1117"/>
      <c r="F23" s="1117"/>
      <c r="G23" s="1118"/>
      <c r="H23" s="1258"/>
    </row>
    <row r="24" spans="1:8" x14ac:dyDescent="0.2">
      <c r="A24" s="867" t="s">
        <v>748</v>
      </c>
      <c r="B24" s="869">
        <v>280000</v>
      </c>
      <c r="C24" s="877" t="s">
        <v>685</v>
      </c>
      <c r="D24" s="878"/>
      <c r="E24" s="858">
        <v>280000</v>
      </c>
      <c r="F24" s="890">
        <v>340085</v>
      </c>
      <c r="G24" s="743">
        <f t="shared" si="0"/>
        <v>340085</v>
      </c>
      <c r="H24" s="1258"/>
    </row>
    <row r="25" spans="1:8" ht="13.5" thickBot="1" x14ac:dyDescent="0.25">
      <c r="A25" s="873" t="s">
        <v>749</v>
      </c>
      <c r="B25" s="874">
        <v>609600</v>
      </c>
      <c r="C25" s="875">
        <v>2019</v>
      </c>
      <c r="D25" s="876"/>
      <c r="E25" s="857">
        <v>609600</v>
      </c>
      <c r="F25" s="889">
        <v>344770</v>
      </c>
      <c r="G25" s="743">
        <f t="shared" si="0"/>
        <v>344770</v>
      </c>
      <c r="H25" s="1258"/>
    </row>
    <row r="26" spans="1:8" ht="13.5" thickBot="1" x14ac:dyDescent="0.25">
      <c r="A26" s="864" t="s">
        <v>179</v>
      </c>
      <c r="B26" s="865">
        <f>SUM(B6:B25)</f>
        <v>505832572</v>
      </c>
      <c r="C26" s="866"/>
      <c r="D26" s="865">
        <f>SUM(D6:D25)</f>
        <v>2981946</v>
      </c>
      <c r="E26" s="865">
        <f>SUM(E6:E25)</f>
        <v>502850626</v>
      </c>
      <c r="F26" s="865">
        <f>SUM(F6:F25)</f>
        <v>259516521</v>
      </c>
      <c r="G26" s="865">
        <f>SUM(G6:G25)</f>
        <v>262498467</v>
      </c>
      <c r="H26" s="1258"/>
    </row>
  </sheetData>
  <mergeCells count="4">
    <mergeCell ref="A23:G23"/>
    <mergeCell ref="H1:H26"/>
    <mergeCell ref="A1:G1"/>
    <mergeCell ref="A5:G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81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Layout" topLeftCell="D1" zoomScaleNormal="70" workbookViewId="0">
      <selection activeCell="K1" sqref="K1:M1"/>
    </sheetView>
  </sheetViews>
  <sheetFormatPr defaultRowHeight="15" x14ac:dyDescent="0.25"/>
  <cols>
    <col min="1" max="1" width="6.140625" style="1064" customWidth="1"/>
    <col min="2" max="2" width="30.28515625" style="1065" customWidth="1"/>
    <col min="3" max="3" width="48.140625" style="1065" bestFit="1" customWidth="1"/>
    <col min="4" max="4" width="12" style="1065" customWidth="1"/>
    <col min="5" max="6" width="12.42578125" style="1066" bestFit="1" customWidth="1"/>
    <col min="7" max="7" width="13.5703125" style="1066" bestFit="1" customWidth="1"/>
    <col min="8" max="8" width="14.85546875" style="1066" bestFit="1" customWidth="1"/>
    <col min="9" max="9" width="16.42578125" style="1066" customWidth="1"/>
    <col min="10" max="10" width="11.42578125" style="1066" bestFit="1" customWidth="1"/>
    <col min="11" max="11" width="17" style="1066" customWidth="1"/>
    <col min="12" max="12" width="13.5703125" style="1066" bestFit="1" customWidth="1"/>
    <col min="13" max="13" width="20" style="1066" customWidth="1"/>
    <col min="14" max="16384" width="9.140625" style="1067"/>
  </cols>
  <sheetData>
    <row r="1" spans="1:13" x14ac:dyDescent="0.25">
      <c r="K1" s="1259"/>
      <c r="L1" s="1259"/>
      <c r="M1" s="1260" t="s">
        <v>966</v>
      </c>
    </row>
    <row r="2" spans="1:13" ht="18.75" x14ac:dyDescent="0.25">
      <c r="A2" s="1123" t="s">
        <v>805</v>
      </c>
      <c r="B2" s="1123"/>
      <c r="C2" s="1123"/>
      <c r="D2" s="1123"/>
      <c r="E2" s="1123"/>
      <c r="F2" s="1123"/>
      <c r="G2" s="1123"/>
      <c r="H2" s="1123"/>
      <c r="I2" s="1123"/>
      <c r="J2" s="1123"/>
      <c r="K2" s="1123"/>
      <c r="L2" s="1123"/>
      <c r="M2" s="1123"/>
    </row>
    <row r="3" spans="1:13" ht="15.75" thickBot="1" x14ac:dyDescent="0.3"/>
    <row r="4" spans="1:13" x14ac:dyDescent="0.25">
      <c r="A4" s="1068" t="s">
        <v>368</v>
      </c>
      <c r="B4" s="1069" t="s">
        <v>369</v>
      </c>
      <c r="C4" s="1069" t="s">
        <v>370</v>
      </c>
      <c r="D4" s="1069" t="s">
        <v>371</v>
      </c>
      <c r="E4" s="1070" t="s">
        <v>372</v>
      </c>
      <c r="F4" s="1070" t="s">
        <v>550</v>
      </c>
      <c r="G4" s="1070" t="s">
        <v>551</v>
      </c>
      <c r="H4" s="1070" t="s">
        <v>552</v>
      </c>
      <c r="I4" s="1070" t="s">
        <v>553</v>
      </c>
      <c r="J4" s="1070" t="s">
        <v>585</v>
      </c>
      <c r="K4" s="1070" t="s">
        <v>586</v>
      </c>
      <c r="L4" s="1070" t="s">
        <v>806</v>
      </c>
      <c r="M4" s="1071" t="s">
        <v>807</v>
      </c>
    </row>
    <row r="5" spans="1:13" x14ac:dyDescent="0.25">
      <c r="A5" s="1124" t="s">
        <v>335</v>
      </c>
      <c r="B5" s="1125" t="s">
        <v>808</v>
      </c>
      <c r="C5" s="1125" t="s">
        <v>809</v>
      </c>
      <c r="D5" s="1125" t="s">
        <v>810</v>
      </c>
      <c r="E5" s="1126" t="s">
        <v>811</v>
      </c>
      <c r="F5" s="1126"/>
      <c r="G5" s="1126"/>
      <c r="H5" s="1126"/>
      <c r="I5" s="1126" t="s">
        <v>812</v>
      </c>
      <c r="J5" s="1127" t="s">
        <v>813</v>
      </c>
      <c r="K5" s="1127"/>
      <c r="L5" s="1127"/>
      <c r="M5" s="1128" t="s">
        <v>814</v>
      </c>
    </row>
    <row r="6" spans="1:13" ht="45" x14ac:dyDescent="0.25">
      <c r="A6" s="1124"/>
      <c r="B6" s="1125"/>
      <c r="C6" s="1125"/>
      <c r="D6" s="1125"/>
      <c r="E6" s="1072" t="s">
        <v>170</v>
      </c>
      <c r="F6" s="1072" t="s">
        <v>815</v>
      </c>
      <c r="G6" s="1072" t="s">
        <v>816</v>
      </c>
      <c r="H6" s="1072" t="s">
        <v>817</v>
      </c>
      <c r="I6" s="1126"/>
      <c r="J6" s="1073" t="s">
        <v>170</v>
      </c>
      <c r="K6" s="1073" t="s">
        <v>818</v>
      </c>
      <c r="L6" s="1073" t="s">
        <v>819</v>
      </c>
      <c r="M6" s="1128"/>
    </row>
    <row r="7" spans="1:13" ht="30" x14ac:dyDescent="0.25">
      <c r="A7" s="1074" t="s">
        <v>180</v>
      </c>
      <c r="B7" s="1075" t="s">
        <v>820</v>
      </c>
      <c r="C7" s="1076" t="s">
        <v>821</v>
      </c>
      <c r="D7" s="1077">
        <v>42731</v>
      </c>
      <c r="E7" s="1078"/>
      <c r="F7" s="1078">
        <v>20370098</v>
      </c>
      <c r="G7" s="1078">
        <v>54576607</v>
      </c>
      <c r="H7" s="1078">
        <f>SUM(E7:G7)</f>
        <v>74946705</v>
      </c>
      <c r="I7" s="1078">
        <v>71149405</v>
      </c>
      <c r="J7" s="1078"/>
      <c r="K7" s="1078"/>
      <c r="L7" s="1078">
        <f>SUM(J7:K7)</f>
        <v>0</v>
      </c>
      <c r="M7" s="1079">
        <v>74946153</v>
      </c>
    </row>
    <row r="8" spans="1:13" ht="30" x14ac:dyDescent="0.25">
      <c r="A8" s="1074" t="s">
        <v>183</v>
      </c>
      <c r="B8" s="1075" t="s">
        <v>822</v>
      </c>
      <c r="C8" s="1076" t="s">
        <v>823</v>
      </c>
      <c r="D8" s="1077">
        <v>42892</v>
      </c>
      <c r="E8" s="1078"/>
      <c r="F8" s="1080">
        <v>7558890</v>
      </c>
      <c r="G8" s="1080">
        <v>68029979</v>
      </c>
      <c r="H8" s="1078">
        <f t="shared" ref="H8:H21" si="0">SUM(E8:G8)</f>
        <v>75588869</v>
      </c>
      <c r="I8" s="1078">
        <v>71809476</v>
      </c>
      <c r="J8" s="1078"/>
      <c r="K8" s="1078"/>
      <c r="L8" s="1078">
        <f t="shared" ref="L8:L21" si="1">SUM(J8:K8)</f>
        <v>0</v>
      </c>
      <c r="M8" s="1079">
        <v>75566484</v>
      </c>
    </row>
    <row r="9" spans="1:13" ht="30" x14ac:dyDescent="0.25">
      <c r="A9" s="1074" t="s">
        <v>184</v>
      </c>
      <c r="B9" s="1075" t="s">
        <v>824</v>
      </c>
      <c r="C9" s="1076" t="s">
        <v>825</v>
      </c>
      <c r="D9" s="1077">
        <v>42984</v>
      </c>
      <c r="E9" s="1078"/>
      <c r="F9" s="1080">
        <v>29958125</v>
      </c>
      <c r="G9" s="1080">
        <v>169762687</v>
      </c>
      <c r="H9" s="1078">
        <f t="shared" si="0"/>
        <v>199720812</v>
      </c>
      <c r="I9" s="1078">
        <v>196959364</v>
      </c>
      <c r="J9" s="1078"/>
      <c r="K9" s="1078"/>
      <c r="L9" s="1078">
        <f t="shared" si="1"/>
        <v>0</v>
      </c>
      <c r="M9" s="1079">
        <v>198458936</v>
      </c>
    </row>
    <row r="10" spans="1:13" ht="96.75" customHeight="1" x14ac:dyDescent="0.25">
      <c r="A10" s="1074" t="s">
        <v>185</v>
      </c>
      <c r="B10" s="1075" t="s">
        <v>826</v>
      </c>
      <c r="C10" s="1076" t="s">
        <v>827</v>
      </c>
      <c r="D10" s="1077">
        <v>42895</v>
      </c>
      <c r="E10" s="1078"/>
      <c r="F10" s="1078"/>
      <c r="G10" s="1078">
        <v>15797160</v>
      </c>
      <c r="H10" s="1078">
        <f t="shared" si="0"/>
        <v>15797160</v>
      </c>
      <c r="I10" s="1078">
        <v>15797160</v>
      </c>
      <c r="J10" s="1078"/>
      <c r="K10" s="1078">
        <v>5806921</v>
      </c>
      <c r="L10" s="1078">
        <f t="shared" si="1"/>
        <v>5806921</v>
      </c>
      <c r="M10" s="1079">
        <v>7616752</v>
      </c>
    </row>
    <row r="11" spans="1:13" x14ac:dyDescent="0.25">
      <c r="A11" s="1074" t="s">
        <v>186</v>
      </c>
      <c r="B11" s="1075" t="s">
        <v>828</v>
      </c>
      <c r="C11" s="1076" t="s">
        <v>753</v>
      </c>
      <c r="D11" s="1077">
        <v>42947</v>
      </c>
      <c r="E11" s="1078"/>
      <c r="F11" s="1080">
        <v>32119255</v>
      </c>
      <c r="G11" s="1080">
        <v>182009095</v>
      </c>
      <c r="H11" s="1078">
        <f t="shared" si="0"/>
        <v>214128350</v>
      </c>
      <c r="I11" s="1078">
        <v>214128350</v>
      </c>
      <c r="J11" s="1078"/>
      <c r="K11" s="1078">
        <v>117518846</v>
      </c>
      <c r="L11" s="1078">
        <f t="shared" si="1"/>
        <v>117518846</v>
      </c>
      <c r="M11" s="1079">
        <v>132903186</v>
      </c>
    </row>
    <row r="12" spans="1:13" ht="75" x14ac:dyDescent="0.25">
      <c r="A12" s="1074" t="s">
        <v>189</v>
      </c>
      <c r="B12" s="1075" t="s">
        <v>829</v>
      </c>
      <c r="C12" s="1076" t="s">
        <v>830</v>
      </c>
      <c r="D12" s="1081">
        <v>42971</v>
      </c>
      <c r="E12" s="1078"/>
      <c r="F12" s="1078"/>
      <c r="G12" s="1078">
        <v>19302847</v>
      </c>
      <c r="H12" s="1078">
        <f t="shared" si="0"/>
        <v>19302847</v>
      </c>
      <c r="I12" s="1078">
        <v>18932847</v>
      </c>
      <c r="J12" s="1078"/>
      <c r="K12" s="1078">
        <v>5715236</v>
      </c>
      <c r="L12" s="1078">
        <f t="shared" si="1"/>
        <v>5715236</v>
      </c>
      <c r="M12" s="1079">
        <v>15201433</v>
      </c>
    </row>
    <row r="13" spans="1:13" ht="60" x14ac:dyDescent="0.25">
      <c r="A13" s="1074" t="s">
        <v>190</v>
      </c>
      <c r="B13" s="1075" t="s">
        <v>831</v>
      </c>
      <c r="C13" s="1076" t="s">
        <v>832</v>
      </c>
      <c r="D13" s="1077">
        <v>43159</v>
      </c>
      <c r="E13" s="1078">
        <v>3237306</v>
      </c>
      <c r="F13" s="1078"/>
      <c r="G13" s="1078">
        <v>25377271</v>
      </c>
      <c r="H13" s="1078">
        <f t="shared" si="0"/>
        <v>28614577</v>
      </c>
      <c r="I13" s="1078">
        <v>24945163</v>
      </c>
      <c r="J13" s="1078">
        <v>3332259</v>
      </c>
      <c r="K13" s="1078">
        <v>24945163</v>
      </c>
      <c r="L13" s="1078">
        <f t="shared" si="1"/>
        <v>28277422</v>
      </c>
      <c r="M13" s="1079">
        <v>28277422</v>
      </c>
    </row>
    <row r="14" spans="1:13" ht="60" x14ac:dyDescent="0.25">
      <c r="A14" s="1074" t="s">
        <v>191</v>
      </c>
      <c r="B14" s="1075" t="s">
        <v>833</v>
      </c>
      <c r="C14" s="1076" t="s">
        <v>834</v>
      </c>
      <c r="D14" s="1077">
        <v>43227</v>
      </c>
      <c r="E14" s="1078"/>
      <c r="F14" s="1080">
        <v>20852261</v>
      </c>
      <c r="G14" s="1080">
        <v>118162667</v>
      </c>
      <c r="H14" s="1078">
        <f t="shared" si="0"/>
        <v>139014928</v>
      </c>
      <c r="I14" s="1078">
        <f>24509303+6142021+35709084</f>
        <v>66360408</v>
      </c>
      <c r="J14" s="1078"/>
      <c r="K14" s="1078">
        <f>39471928</f>
        <v>39471928</v>
      </c>
      <c r="L14" s="1078">
        <f t="shared" si="1"/>
        <v>39471928</v>
      </c>
      <c r="M14" s="1079">
        <f>635000+7826960+39471928</f>
        <v>47933888</v>
      </c>
    </row>
    <row r="15" spans="1:13" ht="30" x14ac:dyDescent="0.25">
      <c r="A15" s="1074" t="s">
        <v>192</v>
      </c>
      <c r="B15" s="1075" t="s">
        <v>835</v>
      </c>
      <c r="C15" s="1075" t="s">
        <v>836</v>
      </c>
      <c r="D15" s="1082" t="s">
        <v>837</v>
      </c>
      <c r="E15" s="1078"/>
      <c r="F15" s="1083">
        <v>12750005</v>
      </c>
      <c r="G15" s="1080">
        <v>72249995</v>
      </c>
      <c r="H15" s="1078">
        <f>SUM(E15:G15)</f>
        <v>85000000</v>
      </c>
      <c r="I15" s="1078">
        <v>85000000</v>
      </c>
      <c r="J15" s="1078"/>
      <c r="K15" s="1078">
        <v>17340674</v>
      </c>
      <c r="L15" s="1078">
        <f t="shared" si="1"/>
        <v>17340674</v>
      </c>
      <c r="M15" s="1079">
        <f>267020+17340674</f>
        <v>17607694</v>
      </c>
    </row>
    <row r="16" spans="1:13" x14ac:dyDescent="0.25">
      <c r="A16" s="1074" t="s">
        <v>193</v>
      </c>
      <c r="B16" s="1075" t="s">
        <v>838</v>
      </c>
      <c r="C16" s="1075" t="s">
        <v>728</v>
      </c>
      <c r="D16" s="1077">
        <v>43649</v>
      </c>
      <c r="E16" s="1078"/>
      <c r="F16" s="1080">
        <v>36996869</v>
      </c>
      <c r="G16" s="1080">
        <v>332971787</v>
      </c>
      <c r="H16" s="1078">
        <f>SUM(E16:G16)</f>
        <v>369968656</v>
      </c>
      <c r="I16" s="1078">
        <v>363618656</v>
      </c>
      <c r="J16" s="1078"/>
      <c r="K16" s="1078">
        <v>2407920</v>
      </c>
      <c r="L16" s="1078">
        <f t="shared" si="1"/>
        <v>2407920</v>
      </c>
      <c r="M16" s="1079">
        <f>2407920+914400</f>
        <v>3322320</v>
      </c>
    </row>
    <row r="17" spans="1:13" ht="45" x14ac:dyDescent="0.25">
      <c r="A17" s="1074" t="s">
        <v>194</v>
      </c>
      <c r="B17" s="1075" t="s">
        <v>839</v>
      </c>
      <c r="C17" s="1076" t="s">
        <v>840</v>
      </c>
      <c r="D17" s="1077">
        <v>43717</v>
      </c>
      <c r="E17" s="1078"/>
      <c r="F17" s="1080">
        <v>21196231</v>
      </c>
      <c r="G17" s="1080">
        <v>120111945</v>
      </c>
      <c r="H17" s="1078">
        <f t="shared" si="0"/>
        <v>141308176</v>
      </c>
      <c r="I17" s="1078">
        <v>0</v>
      </c>
      <c r="J17" s="1078"/>
      <c r="K17" s="1078">
        <v>1270000</v>
      </c>
      <c r="L17" s="1078">
        <f t="shared" si="1"/>
        <v>1270000</v>
      </c>
      <c r="M17" s="1079">
        <v>1270000</v>
      </c>
    </row>
    <row r="18" spans="1:13" ht="45" x14ac:dyDescent="0.25">
      <c r="A18" s="1074" t="s">
        <v>195</v>
      </c>
      <c r="B18" s="1075" t="s">
        <v>839</v>
      </c>
      <c r="C18" s="1076" t="s">
        <v>841</v>
      </c>
      <c r="D18" s="1077">
        <v>43634</v>
      </c>
      <c r="E18" s="1078"/>
      <c r="F18" s="1080"/>
      <c r="G18" s="1080">
        <v>69613780</v>
      </c>
      <c r="H18" s="1078">
        <f t="shared" si="0"/>
        <v>69613780</v>
      </c>
      <c r="I18" s="1078"/>
      <c r="J18" s="1078"/>
      <c r="K18" s="1078"/>
      <c r="L18" s="1078">
        <f t="shared" si="1"/>
        <v>0</v>
      </c>
      <c r="M18" s="1079"/>
    </row>
    <row r="19" spans="1:13" x14ac:dyDescent="0.25">
      <c r="A19" s="1074" t="s">
        <v>196</v>
      </c>
      <c r="B19" s="1075" t="s">
        <v>842</v>
      </c>
      <c r="C19" s="1075" t="s">
        <v>774</v>
      </c>
      <c r="D19" s="1077">
        <v>43727</v>
      </c>
      <c r="E19" s="1078"/>
      <c r="F19" s="1080">
        <v>19810623</v>
      </c>
      <c r="G19" s="1080">
        <v>160285927</v>
      </c>
      <c r="H19" s="1078">
        <f t="shared" si="0"/>
        <v>180096550</v>
      </c>
      <c r="I19" s="1078">
        <v>168611550</v>
      </c>
      <c r="J19" s="1078"/>
      <c r="K19" s="1078">
        <v>3048000</v>
      </c>
      <c r="L19" s="1078">
        <f t="shared" si="1"/>
        <v>3048000</v>
      </c>
      <c r="M19" s="1079">
        <f>381000+1270000+3048000</f>
        <v>4699000</v>
      </c>
    </row>
    <row r="20" spans="1:13" ht="60" x14ac:dyDescent="0.25">
      <c r="A20" s="1074" t="s">
        <v>197</v>
      </c>
      <c r="B20" s="1075" t="s">
        <v>843</v>
      </c>
      <c r="C20" s="1076" t="s">
        <v>844</v>
      </c>
      <c r="D20" s="1077">
        <v>43717</v>
      </c>
      <c r="E20" s="1078">
        <v>1111000</v>
      </c>
      <c r="F20" s="1080"/>
      <c r="G20" s="1080">
        <v>9999000</v>
      </c>
      <c r="H20" s="1078">
        <f t="shared" si="0"/>
        <v>11110000</v>
      </c>
      <c r="I20" s="1078"/>
      <c r="J20" s="1078">
        <v>1111000</v>
      </c>
      <c r="K20" s="1078">
        <v>9999000</v>
      </c>
      <c r="L20" s="1078">
        <f t="shared" si="1"/>
        <v>11110000</v>
      </c>
      <c r="M20" s="1079">
        <v>11110000</v>
      </c>
    </row>
    <row r="21" spans="1:13" ht="45.75" thickBot="1" x14ac:dyDescent="0.3">
      <c r="A21" s="1084" t="s">
        <v>198</v>
      </c>
      <c r="B21" s="1085" t="s">
        <v>845</v>
      </c>
      <c r="C21" s="1086" t="s">
        <v>846</v>
      </c>
      <c r="D21" s="1087">
        <v>43794</v>
      </c>
      <c r="E21" s="1088">
        <v>932600</v>
      </c>
      <c r="F21" s="1089"/>
      <c r="G21" s="1089">
        <v>8393400</v>
      </c>
      <c r="H21" s="1088">
        <f t="shared" si="0"/>
        <v>9326000</v>
      </c>
      <c r="I21" s="1088"/>
      <c r="J21" s="1088">
        <v>929164</v>
      </c>
      <c r="K21" s="1088">
        <v>8362474</v>
      </c>
      <c r="L21" s="1088">
        <f t="shared" si="1"/>
        <v>9291638</v>
      </c>
      <c r="M21" s="1090">
        <v>9291638</v>
      </c>
    </row>
    <row r="22" spans="1:13" x14ac:dyDescent="0.25">
      <c r="H22" s="1091">
        <f>SUM(H7:H21)</f>
        <v>1633537410</v>
      </c>
      <c r="I22" s="1091"/>
      <c r="J22" s="1091"/>
      <c r="K22" s="1091"/>
      <c r="L22" s="1091"/>
      <c r="M22" s="1091">
        <f>SUM(M7:M21)</f>
        <v>628204906</v>
      </c>
    </row>
  </sheetData>
  <mergeCells count="9">
    <mergeCell ref="A2:M2"/>
    <mergeCell ref="A5:A6"/>
    <mergeCell ref="B5:B6"/>
    <mergeCell ref="C5:C6"/>
    <mergeCell ref="D5:D6"/>
    <mergeCell ref="E5:H5"/>
    <mergeCell ref="I5:I6"/>
    <mergeCell ref="J5:L5"/>
    <mergeCell ref="M5:M6"/>
  </mergeCells>
  <pageMargins left="0.7" right="0.7" top="0.75" bottom="0.75" header="0.3" footer="0.3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6"/>
    <pageSetUpPr fitToPage="1"/>
  </sheetPr>
  <dimension ref="A1:K151"/>
  <sheetViews>
    <sheetView zoomScaleNormal="100" zoomScaleSheetLayoutView="100" workbookViewId="0">
      <selection activeCell="E1" sqref="E1"/>
    </sheetView>
  </sheetViews>
  <sheetFormatPr defaultColWidth="8" defaultRowHeight="12.75" x14ac:dyDescent="0.2"/>
  <cols>
    <col min="1" max="1" width="12.7109375" style="226" customWidth="1"/>
    <col min="2" max="2" width="56" style="227" customWidth="1"/>
    <col min="3" max="5" width="14.5703125" style="228" customWidth="1"/>
    <col min="6" max="6" width="11.5703125" style="185" hidden="1" customWidth="1"/>
    <col min="7" max="7" width="12.42578125" style="185" hidden="1" customWidth="1"/>
    <col min="8" max="8" width="12.7109375" style="185" hidden="1" customWidth="1"/>
    <col min="9" max="16384" width="8" style="185"/>
  </cols>
  <sheetData>
    <row r="1" spans="1:5" s="174" customFormat="1" ht="16.5" customHeight="1" thickBot="1" x14ac:dyDescent="0.25">
      <c r="A1" s="170"/>
      <c r="B1" s="171"/>
      <c r="C1" s="172"/>
      <c r="D1" s="173"/>
      <c r="E1" s="1262" t="s">
        <v>967</v>
      </c>
    </row>
    <row r="2" spans="1:5" s="177" customFormat="1" ht="15.75" customHeight="1" x14ac:dyDescent="0.2">
      <c r="A2" s="175" t="s">
        <v>174</v>
      </c>
      <c r="B2" s="1136" t="s">
        <v>587</v>
      </c>
      <c r="C2" s="1137"/>
      <c r="D2" s="1138"/>
      <c r="E2" s="176" t="s">
        <v>588</v>
      </c>
    </row>
    <row r="3" spans="1:5" s="177" customFormat="1" ht="24.75" thickBot="1" x14ac:dyDescent="0.25">
      <c r="A3" s="178" t="s">
        <v>589</v>
      </c>
      <c r="B3" s="1139" t="s">
        <v>590</v>
      </c>
      <c r="C3" s="1140"/>
      <c r="D3" s="1141"/>
      <c r="E3" s="179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24" t="s">
        <v>591</v>
      </c>
      <c r="B5" s="23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0" customFormat="1" ht="12" customHeight="1" thickBot="1" x14ac:dyDescent="0.25">
      <c r="A8" s="1" t="s">
        <v>180</v>
      </c>
      <c r="B8" s="5" t="s">
        <v>373</v>
      </c>
      <c r="C8" s="32">
        <f>SUM(C9:C14)</f>
        <v>1460810310</v>
      </c>
      <c r="D8" s="32">
        <f>SUM(D9:D14)</f>
        <v>1324135065</v>
      </c>
      <c r="E8" s="33">
        <f>SUM(E9:E14)</f>
        <v>1324135065</v>
      </c>
    </row>
    <row r="9" spans="1:5" s="192" customFormat="1" ht="12" customHeight="1" x14ac:dyDescent="0.2">
      <c r="A9" s="191" t="s">
        <v>260</v>
      </c>
      <c r="B9" s="35" t="s">
        <v>375</v>
      </c>
      <c r="C9" s="641">
        <v>211161846</v>
      </c>
      <c r="D9" s="73">
        <v>218098142</v>
      </c>
      <c r="E9" s="37">
        <v>218098142</v>
      </c>
    </row>
    <row r="10" spans="1:5" s="194" customFormat="1" ht="12" customHeight="1" x14ac:dyDescent="0.2">
      <c r="A10" s="193" t="s">
        <v>262</v>
      </c>
      <c r="B10" s="38" t="s">
        <v>376</v>
      </c>
      <c r="C10" s="642">
        <v>235351616</v>
      </c>
      <c r="D10" s="635">
        <v>238466411</v>
      </c>
      <c r="E10" s="40">
        <v>238466411</v>
      </c>
    </row>
    <row r="11" spans="1:5" s="194" customFormat="1" ht="12" customHeight="1" x14ac:dyDescent="0.2">
      <c r="A11" s="193" t="s">
        <v>263</v>
      </c>
      <c r="B11" s="38" t="s">
        <v>377</v>
      </c>
      <c r="C11" s="642">
        <v>746328051</v>
      </c>
      <c r="D11" s="635">
        <v>784493453</v>
      </c>
      <c r="E11" s="40">
        <v>784493453</v>
      </c>
    </row>
    <row r="12" spans="1:5" s="194" customFormat="1" ht="12" customHeight="1" x14ac:dyDescent="0.2">
      <c r="A12" s="193" t="s">
        <v>265</v>
      </c>
      <c r="B12" s="38" t="s">
        <v>378</v>
      </c>
      <c r="C12" s="642">
        <v>33237861</v>
      </c>
      <c r="D12" s="635">
        <v>34753573</v>
      </c>
      <c r="E12" s="40">
        <v>34753573</v>
      </c>
    </row>
    <row r="13" spans="1:5" s="194" customFormat="1" ht="12" customHeight="1" x14ac:dyDescent="0.2">
      <c r="A13" s="193" t="s">
        <v>379</v>
      </c>
      <c r="B13" s="38" t="s">
        <v>412</v>
      </c>
      <c r="C13" s="642">
        <v>234730936</v>
      </c>
      <c r="D13" s="635">
        <v>48323486</v>
      </c>
      <c r="E13" s="40">
        <v>48323486</v>
      </c>
    </row>
    <row r="14" spans="1:5" s="192" customFormat="1" ht="12" customHeight="1" thickBot="1" x14ac:dyDescent="0.25">
      <c r="A14" s="195" t="s">
        <v>267</v>
      </c>
      <c r="B14" s="45" t="s">
        <v>413</v>
      </c>
      <c r="C14" s="42"/>
      <c r="D14" s="42"/>
      <c r="E14" s="43"/>
    </row>
    <row r="15" spans="1:5" s="192" customFormat="1" ht="12" customHeight="1" thickBot="1" x14ac:dyDescent="0.25">
      <c r="A15" s="1" t="s">
        <v>183</v>
      </c>
      <c r="B15" s="44" t="s">
        <v>382</v>
      </c>
      <c r="C15" s="32">
        <f>SUM(C16:C20)</f>
        <v>203725813</v>
      </c>
      <c r="D15" s="32">
        <f>SUM(D16:D20)</f>
        <v>278673507</v>
      </c>
      <c r="E15" s="33">
        <f>SUM(E16:E20)</f>
        <v>161040044</v>
      </c>
    </row>
    <row r="16" spans="1:5" s="192" customFormat="1" ht="12" customHeight="1" x14ac:dyDescent="0.2">
      <c r="A16" s="191" t="s">
        <v>274</v>
      </c>
      <c r="B16" s="35" t="s">
        <v>383</v>
      </c>
      <c r="C16" s="36"/>
      <c r="D16" s="36"/>
      <c r="E16" s="37"/>
    </row>
    <row r="17" spans="1:5" s="192" customFormat="1" ht="12" customHeight="1" x14ac:dyDescent="0.2">
      <c r="A17" s="193" t="s">
        <v>275</v>
      </c>
      <c r="B17" s="38" t="s">
        <v>384</v>
      </c>
      <c r="C17" s="39"/>
      <c r="D17" s="39"/>
      <c r="E17" s="40"/>
    </row>
    <row r="18" spans="1:5" s="192" customFormat="1" ht="12" customHeight="1" x14ac:dyDescent="0.2">
      <c r="A18" s="193" t="s">
        <v>276</v>
      </c>
      <c r="B18" s="38" t="s">
        <v>385</v>
      </c>
      <c r="C18" s="39"/>
      <c r="D18" s="39"/>
      <c r="E18" s="40"/>
    </row>
    <row r="19" spans="1:5" s="192" customFormat="1" ht="12" customHeight="1" x14ac:dyDescent="0.2">
      <c r="A19" s="193" t="s">
        <v>277</v>
      </c>
      <c r="B19" s="38" t="s">
        <v>386</v>
      </c>
      <c r="C19" s="39"/>
      <c r="D19" s="39"/>
      <c r="E19" s="40"/>
    </row>
    <row r="20" spans="1:5" s="192" customFormat="1" ht="12" customHeight="1" x14ac:dyDescent="0.2">
      <c r="A20" s="193" t="s">
        <v>278</v>
      </c>
      <c r="B20" s="38" t="s">
        <v>387</v>
      </c>
      <c r="C20" s="39">
        <v>203725813</v>
      </c>
      <c r="D20" s="39">
        <v>278673507</v>
      </c>
      <c r="E20" s="40">
        <v>161040044</v>
      </c>
    </row>
    <row r="21" spans="1:5" s="194" customFormat="1" ht="12" customHeight="1" thickBot="1" x14ac:dyDescent="0.25">
      <c r="A21" s="195" t="s">
        <v>279</v>
      </c>
      <c r="B21" s="45" t="s">
        <v>388</v>
      </c>
      <c r="C21" s="42">
        <v>67037993</v>
      </c>
      <c r="D21" s="42">
        <v>151191715</v>
      </c>
      <c r="E21" s="43">
        <v>36763285</v>
      </c>
    </row>
    <row r="22" spans="1:5" s="194" customFormat="1" ht="12" customHeight="1" thickBot="1" x14ac:dyDescent="0.25">
      <c r="A22" s="1" t="s">
        <v>184</v>
      </c>
      <c r="B22" s="5" t="s">
        <v>389</v>
      </c>
      <c r="C22" s="32">
        <f>SUM(C23:C27)</f>
        <v>82409566</v>
      </c>
      <c r="D22" s="32">
        <f>SUM(D23:D27)</f>
        <v>1063944950</v>
      </c>
      <c r="E22" s="33">
        <f>SUM(E23:E27)</f>
        <v>1018091989</v>
      </c>
    </row>
    <row r="23" spans="1:5" s="194" customFormat="1" ht="12" customHeight="1" x14ac:dyDescent="0.2">
      <c r="A23" s="191" t="s">
        <v>243</v>
      </c>
      <c r="B23" s="35" t="s">
        <v>390</v>
      </c>
      <c r="C23" s="36"/>
      <c r="D23" s="36">
        <v>370138900</v>
      </c>
      <c r="E23" s="37">
        <v>370138900</v>
      </c>
    </row>
    <row r="24" spans="1:5" s="192" customFormat="1" ht="12" customHeight="1" x14ac:dyDescent="0.2">
      <c r="A24" s="193" t="s">
        <v>244</v>
      </c>
      <c r="B24" s="38" t="s">
        <v>391</v>
      </c>
      <c r="C24" s="39"/>
      <c r="D24" s="39"/>
      <c r="E24" s="40"/>
    </row>
    <row r="25" spans="1:5" s="194" customFormat="1" ht="12" customHeight="1" x14ac:dyDescent="0.2">
      <c r="A25" s="193" t="s">
        <v>245</v>
      </c>
      <c r="B25" s="38" t="s">
        <v>392</v>
      </c>
      <c r="C25" s="39"/>
      <c r="D25" s="39"/>
      <c r="E25" s="40"/>
    </row>
    <row r="26" spans="1:5" s="194" customFormat="1" ht="12" customHeight="1" x14ac:dyDescent="0.2">
      <c r="A26" s="193" t="s">
        <v>246</v>
      </c>
      <c r="B26" s="38" t="s">
        <v>393</v>
      </c>
      <c r="C26" s="39"/>
      <c r="D26" s="39"/>
      <c r="E26" s="40"/>
    </row>
    <row r="27" spans="1:5" s="194" customFormat="1" ht="12" customHeight="1" x14ac:dyDescent="0.2">
      <c r="A27" s="193" t="s">
        <v>347</v>
      </c>
      <c r="B27" s="38" t="s">
        <v>394</v>
      </c>
      <c r="C27" s="39">
        <v>82409566</v>
      </c>
      <c r="D27" s="39">
        <v>693806050</v>
      </c>
      <c r="E27" s="40">
        <v>647953089</v>
      </c>
    </row>
    <row r="28" spans="1:5" s="194" customFormat="1" ht="12" customHeight="1" thickBot="1" x14ac:dyDescent="0.25">
      <c r="A28" s="195" t="s">
        <v>348</v>
      </c>
      <c r="B28" s="41" t="s">
        <v>395</v>
      </c>
      <c r="C28" s="42">
        <v>82409566</v>
      </c>
      <c r="D28" s="42">
        <v>693114150</v>
      </c>
      <c r="E28" s="43">
        <v>647953089</v>
      </c>
    </row>
    <row r="29" spans="1:5" s="194" customFormat="1" ht="12" customHeight="1" thickBot="1" x14ac:dyDescent="0.25">
      <c r="A29" s="1" t="s">
        <v>349</v>
      </c>
      <c r="B29" s="5" t="s">
        <v>673</v>
      </c>
      <c r="C29" s="46">
        <f>+C30+C34+C35+C36</f>
        <v>481500000</v>
      </c>
      <c r="D29" s="46">
        <f>+D30+D34+D35+D36</f>
        <v>482500000</v>
      </c>
      <c r="E29" s="46">
        <f>+E30+E34+E35+E36</f>
        <v>470233739</v>
      </c>
    </row>
    <row r="30" spans="1:5" s="194" customFormat="1" ht="12" customHeight="1" x14ac:dyDescent="0.2">
      <c r="A30" s="191" t="s">
        <v>247</v>
      </c>
      <c r="B30" s="35" t="s">
        <v>691</v>
      </c>
      <c r="C30" s="48">
        <f t="shared" ref="C30:D30" si="0">SUM(C31:C33)</f>
        <v>430000000</v>
      </c>
      <c r="D30" s="48">
        <f t="shared" si="0"/>
        <v>430000000</v>
      </c>
      <c r="E30" s="48">
        <f>SUM(E31:E33)</f>
        <v>424817146</v>
      </c>
    </row>
    <row r="31" spans="1:5" s="194" customFormat="1" ht="12" customHeight="1" x14ac:dyDescent="0.2">
      <c r="A31" s="193" t="s">
        <v>397</v>
      </c>
      <c r="B31" s="38" t="s">
        <v>398</v>
      </c>
      <c r="C31" s="39">
        <v>89000000</v>
      </c>
      <c r="D31" s="39">
        <v>89000000</v>
      </c>
      <c r="E31" s="40">
        <v>81767339</v>
      </c>
    </row>
    <row r="32" spans="1:5" s="194" customFormat="1" ht="12" customHeight="1" x14ac:dyDescent="0.2">
      <c r="A32" s="193" t="s">
        <v>399</v>
      </c>
      <c r="B32" s="634" t="s">
        <v>692</v>
      </c>
      <c r="C32" s="39">
        <v>341000000</v>
      </c>
      <c r="D32" s="39">
        <v>341000000</v>
      </c>
      <c r="E32" s="40">
        <v>343010735</v>
      </c>
    </row>
    <row r="33" spans="1:5" s="194" customFormat="1" ht="12" customHeight="1" x14ac:dyDescent="0.2">
      <c r="A33" s="193" t="s">
        <v>155</v>
      </c>
      <c r="B33" s="634" t="s">
        <v>693</v>
      </c>
      <c r="C33" s="39"/>
      <c r="D33" s="39"/>
      <c r="E33" s="40">
        <v>39072</v>
      </c>
    </row>
    <row r="34" spans="1:5" s="194" customFormat="1" ht="12" customHeight="1" x14ac:dyDescent="0.2">
      <c r="A34" s="193" t="s">
        <v>248</v>
      </c>
      <c r="B34" s="38" t="s">
        <v>401</v>
      </c>
      <c r="C34" s="39">
        <v>35000000</v>
      </c>
      <c r="D34" s="39">
        <v>35000000</v>
      </c>
      <c r="E34" s="40">
        <v>31727403</v>
      </c>
    </row>
    <row r="35" spans="1:5" s="194" customFormat="1" ht="12" customHeight="1" x14ac:dyDescent="0.2">
      <c r="A35" s="193" t="s">
        <v>402</v>
      </c>
      <c r="B35" s="38" t="s">
        <v>403</v>
      </c>
      <c r="C35" s="39"/>
      <c r="D35" s="39">
        <v>1000000</v>
      </c>
      <c r="E35" s="40">
        <v>158400</v>
      </c>
    </row>
    <row r="36" spans="1:5" s="194" customFormat="1" ht="12" customHeight="1" thickBot="1" x14ac:dyDescent="0.25">
      <c r="A36" s="193" t="s">
        <v>668</v>
      </c>
      <c r="B36" s="38" t="s">
        <v>404</v>
      </c>
      <c r="C36" s="39">
        <v>16500000</v>
      </c>
      <c r="D36" s="39">
        <v>16500000</v>
      </c>
      <c r="E36" s="40">
        <v>13530790</v>
      </c>
    </row>
    <row r="37" spans="1:5" s="194" customFormat="1" ht="12" customHeight="1" thickBot="1" x14ac:dyDescent="0.25">
      <c r="A37" s="1" t="s">
        <v>186</v>
      </c>
      <c r="B37" s="5" t="s">
        <v>405</v>
      </c>
      <c r="C37" s="32">
        <f>SUM(C38:C48)</f>
        <v>64295778</v>
      </c>
      <c r="D37" s="32">
        <f>SUM(D38:D48)</f>
        <v>83065842</v>
      </c>
      <c r="E37" s="32">
        <f>SUM(E38:E48)</f>
        <v>46067245</v>
      </c>
    </row>
    <row r="38" spans="1:5" s="194" customFormat="1" ht="12" customHeight="1" x14ac:dyDescent="0.2">
      <c r="A38" s="191" t="s">
        <v>249</v>
      </c>
      <c r="B38" s="35" t="s">
        <v>406</v>
      </c>
      <c r="C38" s="36">
        <v>17770706</v>
      </c>
      <c r="D38" s="36">
        <v>17770706</v>
      </c>
      <c r="E38" s="37">
        <v>8014160</v>
      </c>
    </row>
    <row r="39" spans="1:5" s="194" customFormat="1" ht="12" customHeight="1" x14ac:dyDescent="0.2">
      <c r="A39" s="193" t="s">
        <v>250</v>
      </c>
      <c r="B39" s="38" t="s">
        <v>414</v>
      </c>
      <c r="C39" s="39">
        <v>17189302</v>
      </c>
      <c r="D39" s="39">
        <v>17571192</v>
      </c>
      <c r="E39" s="40">
        <v>19290807</v>
      </c>
    </row>
    <row r="40" spans="1:5" s="194" customFormat="1" ht="12" customHeight="1" x14ac:dyDescent="0.2">
      <c r="A40" s="193" t="s">
        <v>251</v>
      </c>
      <c r="B40" s="38" t="s">
        <v>415</v>
      </c>
      <c r="C40" s="39">
        <v>8829692</v>
      </c>
      <c r="D40" s="39">
        <v>9169692</v>
      </c>
      <c r="E40" s="40">
        <v>4033839</v>
      </c>
    </row>
    <row r="41" spans="1:5" s="194" customFormat="1" ht="12" customHeight="1" x14ac:dyDescent="0.2">
      <c r="A41" s="193" t="s">
        <v>350</v>
      </c>
      <c r="B41" s="38" t="s">
        <v>416</v>
      </c>
      <c r="C41" s="39">
        <v>740000</v>
      </c>
      <c r="D41" s="39">
        <v>740000</v>
      </c>
      <c r="E41" s="40">
        <v>965935</v>
      </c>
    </row>
    <row r="42" spans="1:5" s="194" customFormat="1" ht="12" customHeight="1" x14ac:dyDescent="0.2">
      <c r="A42" s="193" t="s">
        <v>351</v>
      </c>
      <c r="B42" s="38" t="s">
        <v>417</v>
      </c>
      <c r="C42" s="39"/>
      <c r="D42" s="39"/>
      <c r="E42" s="40"/>
    </row>
    <row r="43" spans="1:5" s="194" customFormat="1" ht="12" customHeight="1" x14ac:dyDescent="0.2">
      <c r="A43" s="193" t="s">
        <v>352</v>
      </c>
      <c r="B43" s="38" t="s">
        <v>418</v>
      </c>
      <c r="C43" s="39">
        <v>17723477</v>
      </c>
      <c r="D43" s="39">
        <v>17826587</v>
      </c>
      <c r="E43" s="40">
        <v>9182448</v>
      </c>
    </row>
    <row r="44" spans="1:5" s="194" customFormat="1" ht="12" customHeight="1" x14ac:dyDescent="0.2">
      <c r="A44" s="193" t="s">
        <v>353</v>
      </c>
      <c r="B44" s="38" t="s">
        <v>419</v>
      </c>
      <c r="C44" s="39"/>
      <c r="D44" s="39"/>
      <c r="E44" s="40"/>
    </row>
    <row r="45" spans="1:5" s="194" customFormat="1" ht="12" customHeight="1" x14ac:dyDescent="0.2">
      <c r="A45" s="193" t="s">
        <v>354</v>
      </c>
      <c r="B45" s="38" t="s">
        <v>420</v>
      </c>
      <c r="C45" s="39"/>
      <c r="D45" s="39"/>
      <c r="E45" s="40">
        <v>166</v>
      </c>
    </row>
    <row r="46" spans="1:5" s="194" customFormat="1" ht="12" customHeight="1" x14ac:dyDescent="0.2">
      <c r="A46" s="193" t="s">
        <v>421</v>
      </c>
      <c r="B46" s="38" t="s">
        <v>422</v>
      </c>
      <c r="C46" s="49"/>
      <c r="D46" s="49"/>
      <c r="E46" s="50"/>
    </row>
    <row r="47" spans="1:5" s="194" customFormat="1" ht="12" customHeight="1" x14ac:dyDescent="0.2">
      <c r="A47" s="195" t="s">
        <v>423</v>
      </c>
      <c r="B47" s="41" t="s">
        <v>232</v>
      </c>
      <c r="C47" s="51">
        <v>500000</v>
      </c>
      <c r="D47" s="51">
        <v>500000</v>
      </c>
      <c r="E47" s="52">
        <v>1209667</v>
      </c>
    </row>
    <row r="48" spans="1:5" s="192" customFormat="1" ht="12" customHeight="1" thickBot="1" x14ac:dyDescent="0.25">
      <c r="A48" s="195" t="s">
        <v>231</v>
      </c>
      <c r="B48" s="41" t="s">
        <v>424</v>
      </c>
      <c r="C48" s="51">
        <v>1542601</v>
      </c>
      <c r="D48" s="51">
        <v>19487665</v>
      </c>
      <c r="E48" s="52">
        <v>3370223</v>
      </c>
    </row>
    <row r="49" spans="1:5" s="194" customFormat="1" ht="12" customHeight="1" thickBot="1" x14ac:dyDescent="0.25">
      <c r="A49" s="1" t="s">
        <v>189</v>
      </c>
      <c r="B49" s="5" t="s">
        <v>425</v>
      </c>
      <c r="C49" s="32">
        <f>SUM(C50:C54)</f>
        <v>21787500</v>
      </c>
      <c r="D49" s="32">
        <f>SUM(D50:D54)</f>
        <v>21932600</v>
      </c>
      <c r="E49" s="33">
        <f>SUM(E50:E54)</f>
        <v>5407139</v>
      </c>
    </row>
    <row r="50" spans="1:5" s="194" customFormat="1" ht="12" customHeight="1" x14ac:dyDescent="0.2">
      <c r="A50" s="191" t="s">
        <v>252</v>
      </c>
      <c r="B50" s="35" t="s">
        <v>426</v>
      </c>
      <c r="C50" s="53"/>
      <c r="D50" s="53"/>
      <c r="E50" s="54"/>
    </row>
    <row r="51" spans="1:5" s="194" customFormat="1" ht="12" customHeight="1" x14ac:dyDescent="0.2">
      <c r="A51" s="193" t="s">
        <v>253</v>
      </c>
      <c r="B51" s="38" t="s">
        <v>169</v>
      </c>
      <c r="C51" s="49">
        <v>21787500</v>
      </c>
      <c r="D51" s="49">
        <v>21787500</v>
      </c>
      <c r="E51" s="50">
        <v>5202984</v>
      </c>
    </row>
    <row r="52" spans="1:5" s="194" customFormat="1" ht="12" customHeight="1" x14ac:dyDescent="0.2">
      <c r="A52" s="193" t="s">
        <v>427</v>
      </c>
      <c r="B52" s="38" t="s">
        <v>428</v>
      </c>
      <c r="C52" s="49"/>
      <c r="D52" s="49"/>
      <c r="E52" s="50">
        <v>59055</v>
      </c>
    </row>
    <row r="53" spans="1:5" s="194" customFormat="1" ht="12" customHeight="1" x14ac:dyDescent="0.2">
      <c r="A53" s="193" t="s">
        <v>429</v>
      </c>
      <c r="B53" s="38" t="s">
        <v>430</v>
      </c>
      <c r="C53" s="49"/>
      <c r="D53" s="49"/>
      <c r="E53" s="50"/>
    </row>
    <row r="54" spans="1:5" s="194" customFormat="1" ht="12" customHeight="1" thickBot="1" x14ac:dyDescent="0.25">
      <c r="A54" s="195" t="s">
        <v>431</v>
      </c>
      <c r="B54" s="41" t="s">
        <v>432</v>
      </c>
      <c r="C54" s="51"/>
      <c r="D54" s="51">
        <v>145100</v>
      </c>
      <c r="E54" s="52">
        <v>145100</v>
      </c>
    </row>
    <row r="55" spans="1:5" s="194" customFormat="1" ht="12" customHeight="1" thickBot="1" x14ac:dyDescent="0.25">
      <c r="A55" s="1" t="s">
        <v>355</v>
      </c>
      <c r="B55" s="5" t="s">
        <v>433</v>
      </c>
      <c r="C55" s="32">
        <f>SUM(C56:C58)</f>
        <v>1430000</v>
      </c>
      <c r="D55" s="32">
        <f>SUM(D56:D58)</f>
        <v>2582700</v>
      </c>
      <c r="E55" s="33">
        <f>SUM(E56:E58)</f>
        <v>17914157</v>
      </c>
    </row>
    <row r="56" spans="1:5" s="192" customFormat="1" ht="12" customHeight="1" x14ac:dyDescent="0.2">
      <c r="A56" s="191" t="s">
        <v>254</v>
      </c>
      <c r="B56" s="35" t="s">
        <v>434</v>
      </c>
      <c r="C56" s="36"/>
      <c r="D56" s="36"/>
      <c r="E56" s="37"/>
    </row>
    <row r="57" spans="1:5" s="192" customFormat="1" ht="12" customHeight="1" x14ac:dyDescent="0.2">
      <c r="A57" s="193" t="s">
        <v>255</v>
      </c>
      <c r="B57" s="38" t="s">
        <v>435</v>
      </c>
      <c r="C57" s="39">
        <v>480000</v>
      </c>
      <c r="D57" s="39">
        <v>880000</v>
      </c>
      <c r="E57" s="40">
        <v>15332864</v>
      </c>
    </row>
    <row r="58" spans="1:5" s="192" customFormat="1" ht="12" customHeight="1" x14ac:dyDescent="0.2">
      <c r="A58" s="193" t="s">
        <v>356</v>
      </c>
      <c r="B58" s="38" t="s">
        <v>436</v>
      </c>
      <c r="C58" s="39">
        <v>950000</v>
      </c>
      <c r="D58" s="39">
        <v>1702700</v>
      </c>
      <c r="E58" s="40">
        <v>2581293</v>
      </c>
    </row>
    <row r="59" spans="1:5" s="192" customFormat="1" ht="12" customHeight="1" thickBot="1" x14ac:dyDescent="0.25">
      <c r="A59" s="195" t="s">
        <v>437</v>
      </c>
      <c r="B59" s="41" t="s">
        <v>438</v>
      </c>
      <c r="C59" s="42"/>
      <c r="D59" s="42"/>
      <c r="E59" s="43"/>
    </row>
    <row r="60" spans="1:5" s="194" customFormat="1" ht="12" customHeight="1" thickBot="1" x14ac:dyDescent="0.25">
      <c r="A60" s="1" t="s">
        <v>191</v>
      </c>
      <c r="B60" s="44" t="s">
        <v>439</v>
      </c>
      <c r="C60" s="32">
        <f>SUM(C61:C63)</f>
        <v>0</v>
      </c>
      <c r="D60" s="32">
        <f>SUM(D61:D63)</f>
        <v>0</v>
      </c>
      <c r="E60" s="33">
        <f>SUM(E61:E63)</f>
        <v>0</v>
      </c>
    </row>
    <row r="61" spans="1:5" s="194" customFormat="1" ht="12" customHeight="1" x14ac:dyDescent="0.2">
      <c r="A61" s="191" t="s">
        <v>357</v>
      </c>
      <c r="B61" s="35" t="s">
        <v>440</v>
      </c>
      <c r="C61" s="49"/>
      <c r="D61" s="49"/>
      <c r="E61" s="50"/>
    </row>
    <row r="62" spans="1:5" s="194" customFormat="1" ht="12" customHeight="1" x14ac:dyDescent="0.2">
      <c r="A62" s="193" t="s">
        <v>358</v>
      </c>
      <c r="B62" s="38" t="s">
        <v>593</v>
      </c>
      <c r="C62" s="49"/>
      <c r="D62" s="49"/>
      <c r="E62" s="50"/>
    </row>
    <row r="63" spans="1:5" s="194" customFormat="1" ht="12" customHeight="1" x14ac:dyDescent="0.2">
      <c r="A63" s="193" t="s">
        <v>442</v>
      </c>
      <c r="B63" s="38" t="s">
        <v>443</v>
      </c>
      <c r="C63" s="49"/>
      <c r="D63" s="49"/>
      <c r="E63" s="50"/>
    </row>
    <row r="64" spans="1:5" s="194" customFormat="1" ht="12" customHeight="1" thickBot="1" x14ac:dyDescent="0.25">
      <c r="A64" s="195" t="s">
        <v>444</v>
      </c>
      <c r="B64" s="41" t="s">
        <v>445</v>
      </c>
      <c r="C64" s="49"/>
      <c r="D64" s="49"/>
      <c r="E64" s="50"/>
    </row>
    <row r="65" spans="1:5" s="194" customFormat="1" ht="12" customHeight="1" thickBot="1" x14ac:dyDescent="0.25">
      <c r="A65" s="1" t="s">
        <v>192</v>
      </c>
      <c r="B65" s="5" t="s">
        <v>446</v>
      </c>
      <c r="C65" s="46">
        <f>+C8+C15+C22+C29+C37+C49+C55+C60</f>
        <v>2315958967</v>
      </c>
      <c r="D65" s="46">
        <f>+D8+D15+D22+D29+D37+D49+D55+D60</f>
        <v>3256834664</v>
      </c>
      <c r="E65" s="47">
        <f>+E8+E15+E22+E29+E37+E49+E55+E60</f>
        <v>3042889378</v>
      </c>
    </row>
    <row r="66" spans="1:5" s="194" customFormat="1" ht="12" customHeight="1" thickBot="1" x14ac:dyDescent="0.2">
      <c r="A66" s="196" t="s">
        <v>594</v>
      </c>
      <c r="B66" s="44" t="s">
        <v>448</v>
      </c>
      <c r="C66" s="32">
        <f>SUM(C67:C69)</f>
        <v>169269106</v>
      </c>
      <c r="D66" s="32">
        <f>SUM(D67:D69)</f>
        <v>169269106</v>
      </c>
      <c r="E66" s="33">
        <f>SUM(E67:E69)</f>
        <v>30020437</v>
      </c>
    </row>
    <row r="67" spans="1:5" s="194" customFormat="1" ht="12" customHeight="1" x14ac:dyDescent="0.2">
      <c r="A67" s="191" t="s">
        <v>449</v>
      </c>
      <c r="B67" s="35" t="s">
        <v>450</v>
      </c>
      <c r="C67" s="49">
        <v>69269106</v>
      </c>
      <c r="D67" s="49">
        <v>69269106</v>
      </c>
      <c r="E67" s="50">
        <v>30020437</v>
      </c>
    </row>
    <row r="68" spans="1:5" s="194" customFormat="1" ht="12" customHeight="1" x14ac:dyDescent="0.2">
      <c r="A68" s="193" t="s">
        <v>451</v>
      </c>
      <c r="B68" s="38" t="s">
        <v>452</v>
      </c>
      <c r="C68" s="49">
        <v>100000000</v>
      </c>
      <c r="D68" s="49">
        <v>100000000</v>
      </c>
      <c r="E68" s="50"/>
    </row>
    <row r="69" spans="1:5" s="194" customFormat="1" ht="12" customHeight="1" thickBot="1" x14ac:dyDescent="0.25">
      <c r="A69" s="195" t="s">
        <v>453</v>
      </c>
      <c r="B69" s="197" t="s">
        <v>595</v>
      </c>
      <c r="C69" s="49"/>
      <c r="D69" s="49"/>
      <c r="E69" s="50"/>
    </row>
    <row r="70" spans="1:5" s="194" customFormat="1" ht="12" customHeight="1" thickBot="1" x14ac:dyDescent="0.2">
      <c r="A70" s="196" t="s">
        <v>455</v>
      </c>
      <c r="B70" s="44" t="s">
        <v>456</v>
      </c>
      <c r="C70" s="32">
        <f>SUM(C71:C74)</f>
        <v>0</v>
      </c>
      <c r="D70" s="32">
        <f>SUM(D71:D74)</f>
        <v>0</v>
      </c>
      <c r="E70" s="33">
        <f>SUM(E71:E74)</f>
        <v>0</v>
      </c>
    </row>
    <row r="71" spans="1:5" s="194" customFormat="1" ht="12" customHeight="1" x14ac:dyDescent="0.2">
      <c r="A71" s="191" t="s">
        <v>256</v>
      </c>
      <c r="B71" s="35" t="s">
        <v>457</v>
      </c>
      <c r="C71" s="49"/>
      <c r="D71" s="49"/>
      <c r="E71" s="50"/>
    </row>
    <row r="72" spans="1:5" s="194" customFormat="1" ht="12" customHeight="1" x14ac:dyDescent="0.2">
      <c r="A72" s="193" t="s">
        <v>257</v>
      </c>
      <c r="B72" s="38" t="s">
        <v>458</v>
      </c>
      <c r="C72" s="49"/>
      <c r="D72" s="49"/>
      <c r="E72" s="50"/>
    </row>
    <row r="73" spans="1:5" s="194" customFormat="1" ht="12" customHeight="1" x14ac:dyDescent="0.2">
      <c r="A73" s="193" t="s">
        <v>459</v>
      </c>
      <c r="B73" s="38" t="s">
        <v>460</v>
      </c>
      <c r="C73" s="49"/>
      <c r="D73" s="49"/>
      <c r="E73" s="50"/>
    </row>
    <row r="74" spans="1:5" s="194" customFormat="1" ht="12" customHeight="1" thickBot="1" x14ac:dyDescent="0.25">
      <c r="A74" s="195" t="s">
        <v>461</v>
      </c>
      <c r="B74" s="41" t="s">
        <v>462</v>
      </c>
      <c r="C74" s="49"/>
      <c r="D74" s="49"/>
      <c r="E74" s="50"/>
    </row>
    <row r="75" spans="1:5" s="194" customFormat="1" ht="12" customHeight="1" thickBot="1" x14ac:dyDescent="0.2">
      <c r="A75" s="196" t="s">
        <v>463</v>
      </c>
      <c r="B75" s="44" t="s">
        <v>464</v>
      </c>
      <c r="C75" s="32">
        <f>SUM(C76:C77)</f>
        <v>346583469</v>
      </c>
      <c r="D75" s="32">
        <f>SUM(D76:D77)</f>
        <v>349091822</v>
      </c>
      <c r="E75" s="33">
        <f>SUM(E76:E77)</f>
        <v>349091822</v>
      </c>
    </row>
    <row r="76" spans="1:5" s="194" customFormat="1" ht="12" customHeight="1" x14ac:dyDescent="0.2">
      <c r="A76" s="191" t="s">
        <v>465</v>
      </c>
      <c r="B76" s="35" t="s">
        <v>466</v>
      </c>
      <c r="C76" s="49">
        <v>346583469</v>
      </c>
      <c r="D76" s="49">
        <v>349091822</v>
      </c>
      <c r="E76" s="50">
        <v>349091822</v>
      </c>
    </row>
    <row r="77" spans="1:5" s="194" customFormat="1" ht="12" customHeight="1" thickBot="1" x14ac:dyDescent="0.25">
      <c r="A77" s="195" t="s">
        <v>467</v>
      </c>
      <c r="B77" s="41" t="s">
        <v>472</v>
      </c>
      <c r="C77" s="49"/>
      <c r="D77" s="49"/>
      <c r="E77" s="50"/>
    </row>
    <row r="78" spans="1:5" s="194" customFormat="1" ht="12" customHeight="1" thickBot="1" x14ac:dyDescent="0.2">
      <c r="A78" s="196" t="s">
        <v>473</v>
      </c>
      <c r="B78" s="44" t="s">
        <v>474</v>
      </c>
      <c r="C78" s="32">
        <f>SUM(C79:C81)</f>
        <v>0</v>
      </c>
      <c r="D78" s="32">
        <f>SUM(D79:D81)</f>
        <v>45672254</v>
      </c>
      <c r="E78" s="33">
        <f>SUM(E79:E81)</f>
        <v>45672254</v>
      </c>
    </row>
    <row r="79" spans="1:5" s="194" customFormat="1" ht="12" customHeight="1" x14ac:dyDescent="0.2">
      <c r="A79" s="191" t="s">
        <v>475</v>
      </c>
      <c r="B79" s="35" t="s">
        <v>476</v>
      </c>
      <c r="C79" s="49"/>
      <c r="D79" s="49">
        <v>45672254</v>
      </c>
      <c r="E79" s="50">
        <v>45672254</v>
      </c>
    </row>
    <row r="80" spans="1:5" s="194" customFormat="1" ht="12" customHeight="1" x14ac:dyDescent="0.2">
      <c r="A80" s="193" t="s">
        <v>477</v>
      </c>
      <c r="B80" s="38" t="s">
        <v>478</v>
      </c>
      <c r="C80" s="49"/>
      <c r="D80" s="49"/>
      <c r="E80" s="50"/>
    </row>
    <row r="81" spans="1:5" s="194" customFormat="1" ht="12" customHeight="1" thickBot="1" x14ac:dyDescent="0.25">
      <c r="A81" s="195" t="s">
        <v>479</v>
      </c>
      <c r="B81" s="41" t="s">
        <v>480</v>
      </c>
      <c r="C81" s="49"/>
      <c r="D81" s="49"/>
      <c r="E81" s="50"/>
    </row>
    <row r="82" spans="1:5" s="194" customFormat="1" ht="12" customHeight="1" thickBot="1" x14ac:dyDescent="0.2">
      <c r="A82" s="196" t="s">
        <v>481</v>
      </c>
      <c r="B82" s="44" t="s">
        <v>482</v>
      </c>
      <c r="C82" s="32">
        <f>SUM(C83:C86)</f>
        <v>0</v>
      </c>
      <c r="D82" s="32">
        <f>SUM(D83:D86)</f>
        <v>0</v>
      </c>
      <c r="E82" s="33">
        <f>SUM(E83:E86)</f>
        <v>0</v>
      </c>
    </row>
    <row r="83" spans="1:5" s="194" customFormat="1" ht="12" customHeight="1" x14ac:dyDescent="0.2">
      <c r="A83" s="198" t="s">
        <v>483</v>
      </c>
      <c r="B83" s="35" t="s">
        <v>484</v>
      </c>
      <c r="C83" s="49"/>
      <c r="D83" s="49"/>
      <c r="E83" s="50"/>
    </row>
    <row r="84" spans="1:5" s="194" customFormat="1" ht="12" customHeight="1" x14ac:dyDescent="0.2">
      <c r="A84" s="199" t="s">
        <v>485</v>
      </c>
      <c r="B84" s="38" t="s">
        <v>488</v>
      </c>
      <c r="C84" s="49"/>
      <c r="D84" s="49"/>
      <c r="E84" s="50"/>
    </row>
    <row r="85" spans="1:5" s="194" customFormat="1" ht="12" customHeight="1" x14ac:dyDescent="0.2">
      <c r="A85" s="199" t="s">
        <v>489</v>
      </c>
      <c r="B85" s="38" t="s">
        <v>490</v>
      </c>
      <c r="C85" s="49"/>
      <c r="D85" s="49"/>
      <c r="E85" s="50"/>
    </row>
    <row r="86" spans="1:5" s="194" customFormat="1" ht="12" customHeight="1" thickBot="1" x14ac:dyDescent="0.25">
      <c r="A86" s="200" t="s">
        <v>491</v>
      </c>
      <c r="B86" s="41" t="s">
        <v>492</v>
      </c>
      <c r="C86" s="49"/>
      <c r="D86" s="49"/>
      <c r="E86" s="50"/>
    </row>
    <row r="87" spans="1:5" s="194" customFormat="1" ht="12" customHeight="1" thickBot="1" x14ac:dyDescent="0.2">
      <c r="A87" s="196" t="s">
        <v>493</v>
      </c>
      <c r="B87" s="44" t="s">
        <v>494</v>
      </c>
      <c r="C87" s="60"/>
      <c r="D87" s="60"/>
      <c r="E87" s="61"/>
    </row>
    <row r="88" spans="1:5" s="194" customFormat="1" ht="12" customHeight="1" thickBot="1" x14ac:dyDescent="0.2">
      <c r="A88" s="196" t="s">
        <v>495</v>
      </c>
      <c r="B88" s="201" t="s">
        <v>496</v>
      </c>
      <c r="C88" s="46">
        <f>+C66+C70+C75+C78+C82+C87</f>
        <v>515852575</v>
      </c>
      <c r="D88" s="46">
        <f>+D66+D70+D75+D78+D82+D87</f>
        <v>564033182</v>
      </c>
      <c r="E88" s="47">
        <f>+E66+E70+E75+E78+E82+E87</f>
        <v>424784513</v>
      </c>
    </row>
    <row r="89" spans="1:5" s="194" customFormat="1" ht="12" customHeight="1" thickBot="1" x14ac:dyDescent="0.2">
      <c r="A89" s="202" t="s">
        <v>497</v>
      </c>
      <c r="B89" s="203" t="s">
        <v>596</v>
      </c>
      <c r="C89" s="46">
        <f>+C65+C88</f>
        <v>2831811542</v>
      </c>
      <c r="D89" s="46">
        <f>+D65+D88</f>
        <v>3820867846</v>
      </c>
      <c r="E89" s="47">
        <f>+E65+E88</f>
        <v>3467673891</v>
      </c>
    </row>
    <row r="90" spans="1:5" s="194" customFormat="1" ht="15" customHeight="1" x14ac:dyDescent="0.2">
      <c r="A90" s="204"/>
      <c r="B90" s="205"/>
      <c r="C90" s="206"/>
      <c r="D90" s="206"/>
      <c r="E90" s="206"/>
    </row>
    <row r="91" spans="1:5" ht="13.5" thickBot="1" x14ac:dyDescent="0.25">
      <c r="A91" s="207"/>
      <c r="B91" s="208"/>
      <c r="C91" s="209"/>
      <c r="D91" s="209"/>
      <c r="E91" s="209"/>
    </row>
    <row r="92" spans="1:5" s="190" customFormat="1" ht="16.5" customHeight="1" thickBot="1" x14ac:dyDescent="0.25">
      <c r="A92" s="1133" t="s">
        <v>102</v>
      </c>
      <c r="B92" s="1134"/>
      <c r="C92" s="1134"/>
      <c r="D92" s="1134"/>
      <c r="E92" s="1135"/>
    </row>
    <row r="93" spans="1:5" s="212" customFormat="1" ht="12" customHeight="1" thickBot="1" x14ac:dyDescent="0.25">
      <c r="A93" s="210" t="s">
        <v>180</v>
      </c>
      <c r="B93" s="70" t="s">
        <v>548</v>
      </c>
      <c r="C93" s="211">
        <f>SUM(C94:C98)</f>
        <v>651800561</v>
      </c>
      <c r="D93" s="211">
        <f>SUM(D94:D98)</f>
        <v>755842101</v>
      </c>
      <c r="E93" s="211">
        <f>SUM(E94:E98)</f>
        <v>552841049</v>
      </c>
    </row>
    <row r="94" spans="1:5" ht="12" customHeight="1" x14ac:dyDescent="0.2">
      <c r="A94" s="213" t="s">
        <v>260</v>
      </c>
      <c r="B94" s="14" t="s">
        <v>261</v>
      </c>
      <c r="C94" s="214">
        <v>50084946</v>
      </c>
      <c r="D94" s="214">
        <v>60729241</v>
      </c>
      <c r="E94" s="214">
        <v>49436492</v>
      </c>
    </row>
    <row r="95" spans="1:5" ht="12" customHeight="1" x14ac:dyDescent="0.2">
      <c r="A95" s="193" t="s">
        <v>262</v>
      </c>
      <c r="B95" s="9" t="s">
        <v>360</v>
      </c>
      <c r="C95" s="215">
        <v>9943305</v>
      </c>
      <c r="D95" s="215">
        <v>11849548</v>
      </c>
      <c r="E95" s="215">
        <v>9465837</v>
      </c>
    </row>
    <row r="96" spans="1:5" ht="12" customHeight="1" x14ac:dyDescent="0.2">
      <c r="A96" s="193" t="s">
        <v>263</v>
      </c>
      <c r="B96" s="9" t="s">
        <v>264</v>
      </c>
      <c r="C96" s="216">
        <v>295363307</v>
      </c>
      <c r="D96" s="216">
        <v>372549984</v>
      </c>
      <c r="E96" s="216">
        <v>259656537</v>
      </c>
    </row>
    <row r="97" spans="1:5" ht="12" customHeight="1" x14ac:dyDescent="0.2">
      <c r="A97" s="193" t="s">
        <v>265</v>
      </c>
      <c r="B97" s="16" t="s">
        <v>361</v>
      </c>
      <c r="C97" s="216">
        <v>75850000</v>
      </c>
      <c r="D97" s="216">
        <v>51600000</v>
      </c>
      <c r="E97" s="216">
        <v>47275053</v>
      </c>
    </row>
    <row r="98" spans="1:5" ht="12" customHeight="1" x14ac:dyDescent="0.2">
      <c r="A98" s="193" t="s">
        <v>266</v>
      </c>
      <c r="B98" s="17" t="s">
        <v>362</v>
      </c>
      <c r="C98" s="216">
        <f t="shared" ref="C98:D98" si="1">SUM(C99:C109)</f>
        <v>220559003</v>
      </c>
      <c r="D98" s="216">
        <f t="shared" si="1"/>
        <v>259113328</v>
      </c>
      <c r="E98" s="216">
        <f>SUM(E99:E109)</f>
        <v>187007130</v>
      </c>
    </row>
    <row r="99" spans="1:5" ht="12" customHeight="1" x14ac:dyDescent="0.2">
      <c r="A99" s="193" t="s">
        <v>267</v>
      </c>
      <c r="B99" s="9" t="s">
        <v>500</v>
      </c>
      <c r="C99" s="216">
        <v>100000</v>
      </c>
      <c r="D99" s="216">
        <v>9800000</v>
      </c>
      <c r="E99" s="216">
        <v>9463052</v>
      </c>
    </row>
    <row r="100" spans="1:5" ht="12" customHeight="1" x14ac:dyDescent="0.2">
      <c r="A100" s="193" t="s">
        <v>268</v>
      </c>
      <c r="B100" s="20" t="s">
        <v>501</v>
      </c>
      <c r="C100" s="216"/>
      <c r="D100" s="216"/>
      <c r="E100" s="216"/>
    </row>
    <row r="101" spans="1:5" ht="12" customHeight="1" x14ac:dyDescent="0.2">
      <c r="A101" s="193" t="s">
        <v>269</v>
      </c>
      <c r="B101" s="21" t="s">
        <v>502</v>
      </c>
      <c r="C101" s="216"/>
      <c r="D101" s="216"/>
      <c r="E101" s="216"/>
    </row>
    <row r="102" spans="1:5" ht="21.75" customHeight="1" x14ac:dyDescent="0.2">
      <c r="A102" s="193" t="s">
        <v>270</v>
      </c>
      <c r="B102" s="21" t="s">
        <v>503</v>
      </c>
      <c r="C102" s="216"/>
      <c r="D102" s="216"/>
      <c r="E102" s="216"/>
    </row>
    <row r="103" spans="1:5" ht="12" customHeight="1" x14ac:dyDescent="0.2">
      <c r="A103" s="193" t="s">
        <v>271</v>
      </c>
      <c r="B103" s="20" t="s">
        <v>504</v>
      </c>
      <c r="C103" s="216">
        <v>523000</v>
      </c>
      <c r="D103" s="216">
        <v>590500</v>
      </c>
      <c r="E103" s="216">
        <v>590500</v>
      </c>
    </row>
    <row r="104" spans="1:5" ht="12" customHeight="1" x14ac:dyDescent="0.2">
      <c r="A104" s="193" t="s">
        <v>272</v>
      </c>
      <c r="B104" s="20" t="s">
        <v>505</v>
      </c>
      <c r="C104" s="216"/>
      <c r="D104" s="216"/>
      <c r="E104" s="216"/>
    </row>
    <row r="105" spans="1:5" ht="12" customHeight="1" x14ac:dyDescent="0.2">
      <c r="A105" s="193" t="s">
        <v>273</v>
      </c>
      <c r="B105" s="21" t="s">
        <v>506</v>
      </c>
      <c r="C105" s="216"/>
      <c r="D105" s="216">
        <v>15400000</v>
      </c>
      <c r="E105" s="216">
        <v>15400000</v>
      </c>
    </row>
    <row r="106" spans="1:5" ht="12" customHeight="1" x14ac:dyDescent="0.2">
      <c r="A106" s="217" t="s">
        <v>507</v>
      </c>
      <c r="B106" s="22" t="s">
        <v>508</v>
      </c>
      <c r="C106" s="216"/>
      <c r="D106" s="216"/>
      <c r="E106" s="216"/>
    </row>
    <row r="107" spans="1:5" ht="12" customHeight="1" x14ac:dyDescent="0.2">
      <c r="A107" s="193" t="s">
        <v>509</v>
      </c>
      <c r="B107" s="22" t="s">
        <v>510</v>
      </c>
      <c r="C107" s="216"/>
      <c r="D107" s="216"/>
      <c r="E107" s="216"/>
    </row>
    <row r="108" spans="1:5" ht="12" customHeight="1" x14ac:dyDescent="0.2">
      <c r="A108" s="195" t="s">
        <v>511</v>
      </c>
      <c r="B108" s="22" t="s">
        <v>233</v>
      </c>
      <c r="C108" s="216"/>
      <c r="D108" s="216"/>
      <c r="E108" s="216"/>
    </row>
    <row r="109" spans="1:5" s="212" customFormat="1" ht="12" customHeight="1" thickBot="1" x14ac:dyDescent="0.25">
      <c r="A109" s="218" t="s">
        <v>157</v>
      </c>
      <c r="B109" s="75" t="s">
        <v>512</v>
      </c>
      <c r="C109" s="219">
        <v>219936003</v>
      </c>
      <c r="D109" s="219">
        <v>233322828</v>
      </c>
      <c r="E109" s="219">
        <v>161553578</v>
      </c>
    </row>
    <row r="110" spans="1:5" ht="12" customHeight="1" thickBot="1" x14ac:dyDescent="0.25">
      <c r="A110" s="1" t="s">
        <v>183</v>
      </c>
      <c r="B110" s="19" t="s">
        <v>549</v>
      </c>
      <c r="C110" s="90">
        <f>+C111+C112+C113</f>
        <v>404630354</v>
      </c>
      <c r="D110" s="90">
        <f>+D111+D112+D113</f>
        <v>1365718931</v>
      </c>
      <c r="E110" s="90">
        <f>+E111+E112+E113</f>
        <v>453309224</v>
      </c>
    </row>
    <row r="111" spans="1:5" ht="12" customHeight="1" x14ac:dyDescent="0.2">
      <c r="A111" s="191" t="s">
        <v>274</v>
      </c>
      <c r="B111" s="9" t="s">
        <v>114</v>
      </c>
      <c r="C111" s="220">
        <v>272362947</v>
      </c>
      <c r="D111" s="220">
        <v>836838799</v>
      </c>
      <c r="E111" s="220">
        <v>187542616</v>
      </c>
    </row>
    <row r="112" spans="1:5" ht="12" customHeight="1" x14ac:dyDescent="0.2">
      <c r="A112" s="191" t="s">
        <v>276</v>
      </c>
      <c r="B112" s="18" t="s">
        <v>177</v>
      </c>
      <c r="C112" s="215">
        <v>105348301</v>
      </c>
      <c r="D112" s="215">
        <v>501961026</v>
      </c>
      <c r="E112" s="215">
        <v>258831666</v>
      </c>
    </row>
    <row r="113" spans="1:5" ht="12" customHeight="1" x14ac:dyDescent="0.2">
      <c r="A113" s="191" t="s">
        <v>278</v>
      </c>
      <c r="B113" s="45" t="s">
        <v>115</v>
      </c>
      <c r="C113" s="40">
        <f t="shared" ref="C113:D113" si="2">SUM(C114:C121)</f>
        <v>26919106</v>
      </c>
      <c r="D113" s="40">
        <f t="shared" si="2"/>
        <v>26919106</v>
      </c>
      <c r="E113" s="40">
        <f>SUM(E114:E121)</f>
        <v>6934942</v>
      </c>
    </row>
    <row r="114" spans="1:5" ht="12" customHeight="1" x14ac:dyDescent="0.2">
      <c r="A114" s="191" t="s">
        <v>279</v>
      </c>
      <c r="B114" s="78" t="s">
        <v>513</v>
      </c>
      <c r="C114" s="40"/>
      <c r="D114" s="40"/>
      <c r="E114" s="40"/>
    </row>
    <row r="115" spans="1:5" ht="12" customHeight="1" x14ac:dyDescent="0.2">
      <c r="A115" s="191" t="s">
        <v>280</v>
      </c>
      <c r="B115" s="79" t="s">
        <v>514</v>
      </c>
      <c r="C115" s="40"/>
      <c r="D115" s="40"/>
      <c r="E115" s="40"/>
    </row>
    <row r="116" spans="1:5" ht="22.5" customHeight="1" x14ac:dyDescent="0.2">
      <c r="A116" s="191" t="s">
        <v>363</v>
      </c>
      <c r="B116" s="21" t="s">
        <v>503</v>
      </c>
      <c r="C116" s="40"/>
      <c r="D116" s="40"/>
      <c r="E116" s="40"/>
    </row>
    <row r="117" spans="1:5" ht="12" customHeight="1" x14ac:dyDescent="0.2">
      <c r="A117" s="191" t="s">
        <v>364</v>
      </c>
      <c r="B117" s="21" t="s">
        <v>515</v>
      </c>
      <c r="C117" s="40"/>
      <c r="D117" s="40"/>
      <c r="E117" s="40"/>
    </row>
    <row r="118" spans="1:5" ht="12" customHeight="1" x14ac:dyDescent="0.2">
      <c r="A118" s="191" t="s">
        <v>99</v>
      </c>
      <c r="B118" s="21" t="s">
        <v>516</v>
      </c>
      <c r="C118" s="40"/>
      <c r="D118" s="40"/>
      <c r="E118" s="40"/>
    </row>
    <row r="119" spans="1:5" ht="12" customHeight="1" x14ac:dyDescent="0.2">
      <c r="A119" s="191" t="s">
        <v>517</v>
      </c>
      <c r="B119" s="21" t="s">
        <v>506</v>
      </c>
      <c r="C119" s="40"/>
      <c r="D119" s="40"/>
      <c r="E119" s="40"/>
    </row>
    <row r="120" spans="1:5" ht="12" customHeight="1" x14ac:dyDescent="0.2">
      <c r="A120" s="191" t="s">
        <v>518</v>
      </c>
      <c r="B120" s="21" t="s">
        <v>519</v>
      </c>
      <c r="C120" s="40"/>
      <c r="D120" s="40"/>
      <c r="E120" s="40"/>
    </row>
    <row r="121" spans="1:5" ht="12" customHeight="1" thickBot="1" x14ac:dyDescent="0.25">
      <c r="A121" s="217" t="s">
        <v>520</v>
      </c>
      <c r="B121" s="21" t="s">
        <v>521</v>
      </c>
      <c r="C121" s="43">
        <v>26919106</v>
      </c>
      <c r="D121" s="43">
        <v>26919106</v>
      </c>
      <c r="E121" s="43">
        <v>6934942</v>
      </c>
    </row>
    <row r="122" spans="1:5" ht="12" customHeight="1" thickBot="1" x14ac:dyDescent="0.25">
      <c r="A122" s="1" t="s">
        <v>184</v>
      </c>
      <c r="B122" s="81" t="s">
        <v>522</v>
      </c>
      <c r="C122" s="90">
        <f>+C123+C124</f>
        <v>77810965</v>
      </c>
      <c r="D122" s="90">
        <f>+D123+D124</f>
        <v>62980742</v>
      </c>
      <c r="E122" s="90">
        <f>+E123+E124</f>
        <v>0</v>
      </c>
    </row>
    <row r="123" spans="1:5" ht="12" customHeight="1" x14ac:dyDescent="0.2">
      <c r="A123" s="191" t="s">
        <v>243</v>
      </c>
      <c r="B123" s="11" t="s">
        <v>281</v>
      </c>
      <c r="C123" s="220">
        <v>14420000</v>
      </c>
      <c r="D123" s="220">
        <v>5503282</v>
      </c>
      <c r="E123" s="220"/>
    </row>
    <row r="124" spans="1:5" ht="12" customHeight="1" thickBot="1" x14ac:dyDescent="0.25">
      <c r="A124" s="195" t="s">
        <v>244</v>
      </c>
      <c r="B124" s="18" t="s">
        <v>282</v>
      </c>
      <c r="C124" s="216">
        <v>63390965</v>
      </c>
      <c r="D124" s="216">
        <v>57477460</v>
      </c>
      <c r="E124" s="216"/>
    </row>
    <row r="125" spans="1:5" ht="12" customHeight="1" thickBot="1" x14ac:dyDescent="0.25">
      <c r="A125" s="1" t="s">
        <v>185</v>
      </c>
      <c r="B125" s="81" t="s">
        <v>523</v>
      </c>
      <c r="C125" s="90">
        <f>+C93+C110+C122</f>
        <v>1134241880</v>
      </c>
      <c r="D125" s="90">
        <f>+D93+D110+D122</f>
        <v>2184541774</v>
      </c>
      <c r="E125" s="90">
        <f>+E93+E110+E122</f>
        <v>1006150273</v>
      </c>
    </row>
    <row r="126" spans="1:5" ht="12" customHeight="1" thickBot="1" x14ac:dyDescent="0.25">
      <c r="A126" s="1" t="s">
        <v>186</v>
      </c>
      <c r="B126" s="81" t="s">
        <v>597</v>
      </c>
      <c r="C126" s="90">
        <f>+C127+C128+C129</f>
        <v>116952500</v>
      </c>
      <c r="D126" s="90">
        <f>+D127+D128+D129</f>
        <v>116952500</v>
      </c>
      <c r="E126" s="90">
        <f>+E127+E128+E129</f>
        <v>16952500</v>
      </c>
    </row>
    <row r="127" spans="1:5" ht="12" customHeight="1" x14ac:dyDescent="0.2">
      <c r="A127" s="191" t="s">
        <v>249</v>
      </c>
      <c r="B127" s="11" t="s">
        <v>525</v>
      </c>
      <c r="C127" s="40">
        <v>16952500</v>
      </c>
      <c r="D127" s="40">
        <v>16952500</v>
      </c>
      <c r="E127" s="40">
        <v>16952500</v>
      </c>
    </row>
    <row r="128" spans="1:5" ht="12" customHeight="1" x14ac:dyDescent="0.2">
      <c r="A128" s="191" t="s">
        <v>250</v>
      </c>
      <c r="B128" s="11" t="s">
        <v>526</v>
      </c>
      <c r="C128" s="40">
        <v>100000000</v>
      </c>
      <c r="D128" s="40">
        <v>100000000</v>
      </c>
      <c r="E128" s="40"/>
    </row>
    <row r="129" spans="1:11" ht="12" customHeight="1" thickBot="1" x14ac:dyDescent="0.25">
      <c r="A129" s="217" t="s">
        <v>251</v>
      </c>
      <c r="B129" s="7" t="s">
        <v>527</v>
      </c>
      <c r="C129" s="40"/>
      <c r="D129" s="40"/>
      <c r="E129" s="40"/>
    </row>
    <row r="130" spans="1:11" ht="12" customHeight="1" thickBot="1" x14ac:dyDescent="0.25">
      <c r="A130" s="1" t="s">
        <v>189</v>
      </c>
      <c r="B130" s="81" t="s">
        <v>528</v>
      </c>
      <c r="C130" s="90">
        <f>+C131+C132+C133+C134</f>
        <v>0</v>
      </c>
      <c r="D130" s="90">
        <f>+D131+D132+D133+D134</f>
        <v>0</v>
      </c>
      <c r="E130" s="90">
        <f>+E131+E132+E133+E134</f>
        <v>0</v>
      </c>
    </row>
    <row r="131" spans="1:11" ht="12" customHeight="1" x14ac:dyDescent="0.2">
      <c r="A131" s="191" t="s">
        <v>252</v>
      </c>
      <c r="B131" s="11" t="s">
        <v>529</v>
      </c>
      <c r="C131" s="40"/>
      <c r="D131" s="40"/>
      <c r="E131" s="40"/>
    </row>
    <row r="132" spans="1:11" ht="12" customHeight="1" x14ac:dyDescent="0.2">
      <c r="A132" s="191" t="s">
        <v>253</v>
      </c>
      <c r="B132" s="11" t="s">
        <v>530</v>
      </c>
      <c r="C132" s="40"/>
      <c r="D132" s="40"/>
      <c r="E132" s="40"/>
    </row>
    <row r="133" spans="1:11" ht="12" customHeight="1" x14ac:dyDescent="0.2">
      <c r="A133" s="191" t="s">
        <v>427</v>
      </c>
      <c r="B133" s="11" t="s">
        <v>531</v>
      </c>
      <c r="C133" s="40"/>
      <c r="D133" s="40"/>
      <c r="E133" s="40"/>
    </row>
    <row r="134" spans="1:11" s="212" customFormat="1" ht="12" customHeight="1" thickBot="1" x14ac:dyDescent="0.25">
      <c r="A134" s="217" t="s">
        <v>429</v>
      </c>
      <c r="B134" s="7" t="s">
        <v>532</v>
      </c>
      <c r="C134" s="40"/>
      <c r="D134" s="40"/>
      <c r="E134" s="40"/>
    </row>
    <row r="135" spans="1:11" ht="13.5" thickBot="1" x14ac:dyDescent="0.25">
      <c r="A135" s="1" t="s">
        <v>190</v>
      </c>
      <c r="B135" s="81" t="s">
        <v>598</v>
      </c>
      <c r="C135" s="221">
        <f>+C136+C137+C138+C140+C139</f>
        <v>1580617162</v>
      </c>
      <c r="D135" s="221">
        <f>+D136+D137+D138+D140+D139</f>
        <v>1519373572</v>
      </c>
      <c r="E135" s="221">
        <f>+E136+E137+E138+E140+E139</f>
        <v>1506266032</v>
      </c>
      <c r="K135" s="222"/>
    </row>
    <row r="136" spans="1:11" x14ac:dyDescent="0.2">
      <c r="A136" s="191" t="s">
        <v>254</v>
      </c>
      <c r="B136" s="11" t="s">
        <v>534</v>
      </c>
      <c r="C136" s="40"/>
      <c r="D136" s="40"/>
      <c r="E136" s="40"/>
    </row>
    <row r="137" spans="1:11" ht="12" customHeight="1" x14ac:dyDescent="0.2">
      <c r="A137" s="191" t="s">
        <v>255</v>
      </c>
      <c r="B137" s="11" t="s">
        <v>535</v>
      </c>
      <c r="C137" s="40">
        <v>41904332</v>
      </c>
      <c r="D137" s="40">
        <v>41904332</v>
      </c>
      <c r="E137" s="40">
        <v>41904332</v>
      </c>
    </row>
    <row r="138" spans="1:11" s="212" customFormat="1" ht="12" customHeight="1" x14ac:dyDescent="0.2">
      <c r="A138" s="191" t="s">
        <v>356</v>
      </c>
      <c r="B138" s="11" t="s">
        <v>599</v>
      </c>
      <c r="C138" s="40">
        <v>1538712830</v>
      </c>
      <c r="D138" s="40">
        <v>1477469240</v>
      </c>
      <c r="E138" s="40">
        <v>1464361700</v>
      </c>
      <c r="F138" s="212">
        <f>'7.1. sz. mell'!C39+' 7.2.sz.mell.'!C39+'7.3. sz. mell.'!C39+'7.4. sz. mell.'!C39+'7.5. sz. mell.'!C39+'7.6. sz. mell. '!C39</f>
        <v>1538712830</v>
      </c>
      <c r="G138" s="212">
        <f>'7.1. sz. mell'!D39+' 7.2.sz.mell.'!D39+'7.3. sz. mell.'!D39+'7.4. sz. mell.'!D39+'7.5. sz. mell.'!D39+'7.6. sz. mell. '!D39</f>
        <v>1477469240</v>
      </c>
      <c r="H138" s="212">
        <f>'7.1. sz. mell'!E39+' 7.2.sz.mell.'!E39+'7.3. sz. mell.'!E39+'7.4. sz. mell.'!E39+'7.5. sz. mell.'!E39+'7.6. sz. mell. '!E39</f>
        <v>1464361700</v>
      </c>
    </row>
    <row r="139" spans="1:11" s="212" customFormat="1" ht="12" customHeight="1" x14ac:dyDescent="0.2">
      <c r="A139" s="191" t="s">
        <v>437</v>
      </c>
      <c r="B139" s="11" t="s">
        <v>536</v>
      </c>
      <c r="C139" s="40"/>
      <c r="D139" s="40"/>
      <c r="E139" s="40"/>
    </row>
    <row r="140" spans="1:11" s="212" customFormat="1" ht="12" customHeight="1" thickBot="1" x14ac:dyDescent="0.25">
      <c r="A140" s="217" t="s">
        <v>600</v>
      </c>
      <c r="B140" s="7" t="s">
        <v>537</v>
      </c>
      <c r="C140" s="40"/>
      <c r="D140" s="40"/>
      <c r="E140" s="40"/>
    </row>
    <row r="141" spans="1:11" s="212" customFormat="1" ht="12" customHeight="1" thickBot="1" x14ac:dyDescent="0.25">
      <c r="A141" s="1" t="s">
        <v>191</v>
      </c>
      <c r="B141" s="81" t="s">
        <v>601</v>
      </c>
      <c r="C141" s="223">
        <f>+C142+C143+C144+C145</f>
        <v>0</v>
      </c>
      <c r="D141" s="223">
        <f>+D142+D143+D144+D145</f>
        <v>0</v>
      </c>
      <c r="E141" s="223">
        <f>+E142+E143+E144+E145</f>
        <v>0</v>
      </c>
    </row>
    <row r="142" spans="1:11" s="212" customFormat="1" ht="12" customHeight="1" x14ac:dyDescent="0.2">
      <c r="A142" s="191" t="s">
        <v>357</v>
      </c>
      <c r="B142" s="11" t="s">
        <v>539</v>
      </c>
      <c r="C142" s="40"/>
      <c r="D142" s="40"/>
      <c r="E142" s="40"/>
    </row>
    <row r="143" spans="1:11" s="212" customFormat="1" ht="12" customHeight="1" x14ac:dyDescent="0.2">
      <c r="A143" s="191" t="s">
        <v>358</v>
      </c>
      <c r="B143" s="11" t="s">
        <v>540</v>
      </c>
      <c r="C143" s="40"/>
      <c r="D143" s="40"/>
      <c r="E143" s="40"/>
    </row>
    <row r="144" spans="1:11" s="212" customFormat="1" ht="12" customHeight="1" x14ac:dyDescent="0.2">
      <c r="A144" s="191" t="s">
        <v>442</v>
      </c>
      <c r="B144" s="11" t="s">
        <v>541</v>
      </c>
      <c r="C144" s="40"/>
      <c r="D144" s="40"/>
      <c r="E144" s="40"/>
    </row>
    <row r="145" spans="1:7" ht="12.75" customHeight="1" thickBot="1" x14ac:dyDescent="0.25">
      <c r="A145" s="191" t="s">
        <v>444</v>
      </c>
      <c r="B145" s="11" t="s">
        <v>542</v>
      </c>
      <c r="C145" s="40"/>
      <c r="D145" s="40"/>
      <c r="E145" s="40"/>
    </row>
    <row r="146" spans="1:7" ht="12" customHeight="1" thickBot="1" x14ac:dyDescent="0.25">
      <c r="A146" s="1" t="s">
        <v>192</v>
      </c>
      <c r="B146" s="81" t="s">
        <v>543</v>
      </c>
      <c r="C146" s="224">
        <f>+C126+C130+C135+C141</f>
        <v>1697569662</v>
      </c>
      <c r="D146" s="224">
        <f>+D126+D130+D135+D141</f>
        <v>1636326072</v>
      </c>
      <c r="E146" s="224">
        <f>+E126+E130+E135+E141</f>
        <v>1523218532</v>
      </c>
    </row>
    <row r="147" spans="1:7" ht="15" customHeight="1" thickBot="1" x14ac:dyDescent="0.25">
      <c r="A147" s="225" t="s">
        <v>193</v>
      </c>
      <c r="B147" s="87" t="s">
        <v>544</v>
      </c>
      <c r="C147" s="224">
        <f>+C125+C146</f>
        <v>2831811542</v>
      </c>
      <c r="D147" s="224">
        <f>+D125+D146</f>
        <v>3820867846</v>
      </c>
      <c r="E147" s="224">
        <f>+E125+E146</f>
        <v>2529368805</v>
      </c>
      <c r="G147" s="92"/>
    </row>
    <row r="148" spans="1:7" ht="13.5" thickBot="1" x14ac:dyDescent="0.25"/>
    <row r="149" spans="1:7" ht="15" customHeight="1" x14ac:dyDescent="0.2">
      <c r="A149" s="1101" t="s">
        <v>694</v>
      </c>
      <c r="B149" s="1095"/>
      <c r="C149" s="1096">
        <v>5</v>
      </c>
      <c r="D149" s="1097">
        <v>5</v>
      </c>
      <c r="E149" s="1099">
        <v>4.83</v>
      </c>
    </row>
    <row r="150" spans="1:7" ht="15" customHeight="1" thickBot="1" x14ac:dyDescent="0.25">
      <c r="A150" s="1131" t="s">
        <v>961</v>
      </c>
      <c r="B150" s="1132"/>
      <c r="C150" s="1093"/>
      <c r="D150" s="1094">
        <v>2.36</v>
      </c>
      <c r="E150" s="1100">
        <v>1.88</v>
      </c>
    </row>
    <row r="151" spans="1:7" ht="14.25" customHeight="1" thickBot="1" x14ac:dyDescent="0.25">
      <c r="A151" s="1129" t="s">
        <v>962</v>
      </c>
      <c r="B151" s="1130"/>
      <c r="C151" s="231"/>
      <c r="D151" s="1092">
        <v>7.36</v>
      </c>
      <c r="E151" s="1098">
        <v>6.71</v>
      </c>
    </row>
  </sheetData>
  <sheetProtection formatCells="0"/>
  <mergeCells count="6">
    <mergeCell ref="A151:B151"/>
    <mergeCell ref="A150:B150"/>
    <mergeCell ref="A7:E7"/>
    <mergeCell ref="A92:E92"/>
    <mergeCell ref="B2:D2"/>
    <mergeCell ref="B3:D3"/>
  </mergeCells>
  <phoneticPr fontId="28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7" fitToHeight="0" orientation="portrait" r:id="rId1"/>
  <headerFooter alignWithMargins="0"/>
  <rowBreaks count="1" manualBreakCount="1">
    <brk id="9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58"/>
  <sheetViews>
    <sheetView view="pageBreakPreview" zoomScale="60" zoomScaleNormal="100" workbookViewId="0">
      <selection activeCell="H48" sqref="H48"/>
    </sheetView>
  </sheetViews>
  <sheetFormatPr defaultColWidth="8" defaultRowHeight="12.75" x14ac:dyDescent="0.2"/>
  <cols>
    <col min="1" max="1" width="13.7109375" style="261" customWidth="1"/>
    <col min="2" max="2" width="50.85546875" style="185" customWidth="1"/>
    <col min="3" max="5" width="13.5703125" style="185" customWidth="1"/>
    <col min="6" max="6" width="12.7109375" style="185" bestFit="1" customWidth="1"/>
    <col min="7" max="16384" width="8" style="185"/>
  </cols>
  <sheetData>
    <row r="1" spans="1:5" s="174" customFormat="1" ht="21" customHeight="1" thickBot="1" x14ac:dyDescent="0.25">
      <c r="A1" s="170"/>
      <c r="B1" s="171"/>
      <c r="C1" s="172"/>
      <c r="D1" s="172"/>
      <c r="E1" s="232" t="s">
        <v>687</v>
      </c>
    </row>
    <row r="2" spans="1:5" s="177" customFormat="1" ht="39" customHeight="1" x14ac:dyDescent="0.2">
      <c r="A2" s="175" t="s">
        <v>604</v>
      </c>
      <c r="B2" s="1136" t="s">
        <v>173</v>
      </c>
      <c r="C2" s="1137"/>
      <c r="D2" s="1138"/>
      <c r="E2" s="233" t="s">
        <v>605</v>
      </c>
    </row>
    <row r="3" spans="1:5" s="177" customFormat="1" ht="24.75" thickBot="1" x14ac:dyDescent="0.25">
      <c r="A3" s="178" t="s">
        <v>606</v>
      </c>
      <c r="B3" s="1139" t="s">
        <v>590</v>
      </c>
      <c r="C3" s="1142"/>
      <c r="D3" s="1143"/>
      <c r="E3" s="234" t="s">
        <v>588</v>
      </c>
    </row>
    <row r="4" spans="1:5" s="182" customFormat="1" ht="15.95" customHeight="1" thickBot="1" x14ac:dyDescent="0.3">
      <c r="A4" s="180"/>
      <c r="B4" s="180"/>
      <c r="C4" s="181"/>
      <c r="D4" s="181"/>
      <c r="E4" s="181" t="s">
        <v>411</v>
      </c>
    </row>
    <row r="5" spans="1:5" ht="24.75" thickBot="1" x14ac:dyDescent="0.25">
      <c r="A5" s="807" t="s">
        <v>591</v>
      </c>
      <c r="B5" s="808" t="s">
        <v>592</v>
      </c>
      <c r="C5" s="183" t="s">
        <v>366</v>
      </c>
      <c r="D5" s="183" t="s">
        <v>367</v>
      </c>
      <c r="E5" s="184" t="s">
        <v>175</v>
      </c>
    </row>
    <row r="6" spans="1:5" s="190" customFormat="1" ht="12.95" customHeight="1" thickBot="1" x14ac:dyDescent="0.25">
      <c r="A6" s="186" t="s">
        <v>368</v>
      </c>
      <c r="B6" s="187" t="s">
        <v>369</v>
      </c>
      <c r="C6" s="187" t="s">
        <v>370</v>
      </c>
      <c r="D6" s="188" t="s">
        <v>371</v>
      </c>
      <c r="E6" s="189" t="s">
        <v>372</v>
      </c>
    </row>
    <row r="7" spans="1:5" s="190" customFormat="1" ht="15.95" customHeight="1" thickBot="1" x14ac:dyDescent="0.25">
      <c r="A7" s="1133" t="s">
        <v>101</v>
      </c>
      <c r="B7" s="1134"/>
      <c r="C7" s="1134"/>
      <c r="D7" s="1134"/>
      <c r="E7" s="1135"/>
    </row>
    <row r="8" spans="1:5" s="192" customFormat="1" ht="12" customHeight="1" thickBot="1" x14ac:dyDescent="0.25">
      <c r="A8" s="186" t="s">
        <v>180</v>
      </c>
      <c r="B8" s="235" t="s">
        <v>607</v>
      </c>
      <c r="C8" s="122" t="e">
        <f>'7.1. sz. mell'!C8+#REF!+#REF!+#REF!+#REF!+#REF!</f>
        <v>#REF!</v>
      </c>
      <c r="D8" s="122" t="e">
        <f>'7.1. sz. mell'!D8+#REF!+#REF!+#REF!+#REF!+#REF!</f>
        <v>#REF!</v>
      </c>
      <c r="E8" s="122" t="e">
        <f>'7.1. sz. mell'!E8+#REF!+#REF!+#REF!+#REF!+#REF!</f>
        <v>#REF!</v>
      </c>
    </row>
    <row r="9" spans="1:5" s="192" customFormat="1" ht="12" customHeight="1" thickBot="1" x14ac:dyDescent="0.25">
      <c r="A9" s="237" t="s">
        <v>260</v>
      </c>
      <c r="B9" s="14" t="s">
        <v>406</v>
      </c>
      <c r="C9" s="122" t="e">
        <f>'7.1. sz. mell'!C9+#REF!+#REF!+#REF!+#REF!+#REF!</f>
        <v>#REF!</v>
      </c>
      <c r="D9" s="122" t="e">
        <f>'7.1. sz. mell'!D9+#REF!+#REF!+#REF!+#REF!+#REF!</f>
        <v>#REF!</v>
      </c>
      <c r="E9" s="122" t="e">
        <f>'7.1. sz. mell'!E9+#REF!+#REF!+#REF!+#REF!+#REF!</f>
        <v>#REF!</v>
      </c>
    </row>
    <row r="10" spans="1:5" s="192" customFormat="1" ht="12" customHeight="1" thickBot="1" x14ac:dyDescent="0.25">
      <c r="A10" s="240" t="s">
        <v>262</v>
      </c>
      <c r="B10" s="9" t="s">
        <v>414</v>
      </c>
      <c r="C10" s="122" t="e">
        <f>'7.1. sz. mell'!C10+#REF!+#REF!+#REF!+#REF!+#REF!</f>
        <v>#REF!</v>
      </c>
      <c r="D10" s="122" t="e">
        <f>'7.1. sz. mell'!D10+#REF!+#REF!+#REF!+#REF!+#REF!</f>
        <v>#REF!</v>
      </c>
      <c r="E10" s="122" t="e">
        <f>'7.1. sz. mell'!E10+#REF!+#REF!+#REF!+#REF!+#REF!</f>
        <v>#REF!</v>
      </c>
    </row>
    <row r="11" spans="1:5" s="192" customFormat="1" ht="12" customHeight="1" thickBot="1" x14ac:dyDescent="0.25">
      <c r="A11" s="240" t="s">
        <v>263</v>
      </c>
      <c r="B11" s="9" t="s">
        <v>415</v>
      </c>
      <c r="C11" s="122" t="e">
        <f>'7.1. sz. mell'!C11+#REF!+#REF!+#REF!+#REF!+#REF!</f>
        <v>#REF!</v>
      </c>
      <c r="D11" s="122" t="e">
        <f>'7.1. sz. mell'!D11+#REF!+#REF!+#REF!+#REF!+#REF!</f>
        <v>#REF!</v>
      </c>
      <c r="E11" s="122" t="e">
        <f>'7.1. sz. mell'!E11+#REF!+#REF!+#REF!+#REF!+#REF!</f>
        <v>#REF!</v>
      </c>
    </row>
    <row r="12" spans="1:5" s="192" customFormat="1" ht="12" customHeight="1" thickBot="1" x14ac:dyDescent="0.25">
      <c r="A12" s="240" t="s">
        <v>265</v>
      </c>
      <c r="B12" s="9" t="s">
        <v>416</v>
      </c>
      <c r="C12" s="122" t="e">
        <f>'7.1. sz. mell'!C12+#REF!+#REF!+#REF!+#REF!+#REF!</f>
        <v>#REF!</v>
      </c>
      <c r="D12" s="122" t="e">
        <f>'7.1. sz. mell'!D12+#REF!+#REF!+#REF!+#REF!+#REF!</f>
        <v>#REF!</v>
      </c>
      <c r="E12" s="122" t="e">
        <f>'7.1. sz. mell'!E12+#REF!+#REF!+#REF!+#REF!+#REF!</f>
        <v>#REF!</v>
      </c>
    </row>
    <row r="13" spans="1:5" s="192" customFormat="1" ht="12" customHeight="1" thickBot="1" x14ac:dyDescent="0.25">
      <c r="A13" s="240" t="s">
        <v>379</v>
      </c>
      <c r="B13" s="9" t="s">
        <v>417</v>
      </c>
      <c r="C13" s="122" t="e">
        <f>'7.1. sz. mell'!C13+#REF!+#REF!+#REF!+#REF!+#REF!</f>
        <v>#REF!</v>
      </c>
      <c r="D13" s="122" t="e">
        <f>'7.1. sz. mell'!D13+#REF!+#REF!+#REF!+#REF!+#REF!</f>
        <v>#REF!</v>
      </c>
      <c r="E13" s="122" t="e">
        <f>'7.1. sz. mell'!E13+#REF!+#REF!+#REF!+#REF!+#REF!</f>
        <v>#REF!</v>
      </c>
    </row>
    <row r="14" spans="1:5" s="192" customFormat="1" ht="12" customHeight="1" thickBot="1" x14ac:dyDescent="0.25">
      <c r="A14" s="240" t="s">
        <v>267</v>
      </c>
      <c r="B14" s="9" t="s">
        <v>608</v>
      </c>
      <c r="C14" s="122" t="e">
        <f>'7.1. sz. mell'!C14+#REF!+#REF!+#REF!+#REF!+#REF!</f>
        <v>#REF!</v>
      </c>
      <c r="D14" s="122" t="e">
        <f>'7.1. sz. mell'!D14+#REF!+#REF!+#REF!+#REF!+#REF!</f>
        <v>#REF!</v>
      </c>
      <c r="E14" s="122" t="e">
        <f>'7.1. sz. mell'!E14+#REF!+#REF!+#REF!+#REF!+#REF!</f>
        <v>#REF!</v>
      </c>
    </row>
    <row r="15" spans="1:5" s="194" customFormat="1" ht="12" customHeight="1" thickBot="1" x14ac:dyDescent="0.25">
      <c r="A15" s="240" t="s">
        <v>268</v>
      </c>
      <c r="B15" s="7" t="s">
        <v>609</v>
      </c>
      <c r="C15" s="122" t="e">
        <f>'7.1. sz. mell'!C15+#REF!+#REF!+#REF!+#REF!+#REF!</f>
        <v>#REF!</v>
      </c>
      <c r="D15" s="122" t="e">
        <f>'7.1. sz. mell'!D15+#REF!+#REF!+#REF!+#REF!+#REF!</f>
        <v>#REF!</v>
      </c>
      <c r="E15" s="122" t="e">
        <f>'7.1. sz. mell'!E15+#REF!+#REF!+#REF!+#REF!+#REF!</f>
        <v>#REF!</v>
      </c>
    </row>
    <row r="16" spans="1:5" s="194" customFormat="1" ht="12" customHeight="1" thickBot="1" x14ac:dyDescent="0.25">
      <c r="A16" s="240" t="s">
        <v>269</v>
      </c>
      <c r="B16" s="9" t="s">
        <v>420</v>
      </c>
      <c r="C16" s="122" t="e">
        <f>'7.1. sz. mell'!C16+#REF!+#REF!+#REF!+#REF!+#REF!</f>
        <v>#REF!</v>
      </c>
      <c r="D16" s="122" t="e">
        <f>'7.1. sz. mell'!D16+#REF!+#REF!+#REF!+#REF!+#REF!</f>
        <v>#REF!</v>
      </c>
      <c r="E16" s="122" t="e">
        <f>'7.1. sz. mell'!E16+#REF!+#REF!+#REF!+#REF!+#REF!</f>
        <v>#REF!</v>
      </c>
    </row>
    <row r="17" spans="1:5" s="192" customFormat="1" ht="12" customHeight="1" thickBot="1" x14ac:dyDescent="0.25">
      <c r="A17" s="240" t="s">
        <v>270</v>
      </c>
      <c r="B17" s="9" t="s">
        <v>422</v>
      </c>
      <c r="C17" s="122" t="e">
        <f>'7.1. sz. mell'!C17+#REF!+#REF!+#REF!+#REF!+#REF!</f>
        <v>#REF!</v>
      </c>
      <c r="D17" s="122" t="e">
        <f>'7.1. sz. mell'!D17+#REF!+#REF!+#REF!+#REF!+#REF!</f>
        <v>#REF!</v>
      </c>
      <c r="E17" s="122" t="e">
        <f>'7.1. sz. mell'!E17+#REF!+#REF!+#REF!+#REF!+#REF!</f>
        <v>#REF!</v>
      </c>
    </row>
    <row r="18" spans="1:5" s="194" customFormat="1" ht="12" customHeight="1" thickBot="1" x14ac:dyDescent="0.25">
      <c r="A18" s="240" t="s">
        <v>271</v>
      </c>
      <c r="B18" s="7" t="s">
        <v>424</v>
      </c>
      <c r="C18" s="122" t="e">
        <f>'7.1. sz. mell'!C18+#REF!+#REF!+#REF!+#REF!+#REF!</f>
        <v>#REF!</v>
      </c>
      <c r="D18" s="122" t="e">
        <f>'7.1. sz. mell'!D18+#REF!+#REF!+#REF!+#REF!+#REF!</f>
        <v>#REF!</v>
      </c>
      <c r="E18" s="122" t="e">
        <f>'7.1. sz. mell'!E18+#REF!+#REF!+#REF!+#REF!+#REF!</f>
        <v>#REF!</v>
      </c>
    </row>
    <row r="19" spans="1:5" s="194" customFormat="1" ht="21.75" thickBot="1" x14ac:dyDescent="0.25">
      <c r="A19" s="186" t="s">
        <v>183</v>
      </c>
      <c r="B19" s="235" t="s">
        <v>610</v>
      </c>
      <c r="C19" s="122" t="e">
        <f>'7.1. sz. mell'!C19+#REF!+#REF!+#REF!+#REF!+#REF!</f>
        <v>#REF!</v>
      </c>
      <c r="D19" s="122" t="e">
        <f>'7.1. sz. mell'!D19+#REF!+#REF!+#REF!+#REF!+#REF!</f>
        <v>#REF!</v>
      </c>
      <c r="E19" s="122" t="e">
        <f>'7.1. sz. mell'!E19+#REF!+#REF!+#REF!+#REF!+#REF!</f>
        <v>#REF!</v>
      </c>
    </row>
    <row r="20" spans="1:5" s="194" customFormat="1" ht="12" customHeight="1" thickBot="1" x14ac:dyDescent="0.25">
      <c r="A20" s="240" t="s">
        <v>274</v>
      </c>
      <c r="B20" s="11" t="s">
        <v>383</v>
      </c>
      <c r="C20" s="122" t="e">
        <f>'7.1. sz. mell'!C20+#REF!+#REF!+#REF!+#REF!+#REF!</f>
        <v>#REF!</v>
      </c>
      <c r="D20" s="122" t="e">
        <f>'7.1. sz. mell'!D20+#REF!+#REF!+#REF!+#REF!+#REF!</f>
        <v>#REF!</v>
      </c>
      <c r="E20" s="122" t="e">
        <f>'7.1. sz. mell'!E20+#REF!+#REF!+#REF!+#REF!+#REF!</f>
        <v>#REF!</v>
      </c>
    </row>
    <row r="21" spans="1:5" s="194" customFormat="1" ht="12" customHeight="1" thickBot="1" x14ac:dyDescent="0.25">
      <c r="A21" s="240" t="s">
        <v>275</v>
      </c>
      <c r="B21" s="9" t="s">
        <v>611</v>
      </c>
      <c r="C21" s="122" t="e">
        <f>'7.1. sz. mell'!C21+#REF!+#REF!+#REF!+#REF!+#REF!</f>
        <v>#REF!</v>
      </c>
      <c r="D21" s="122" t="e">
        <f>'7.1. sz. mell'!D21+#REF!+#REF!+#REF!+#REF!+#REF!</f>
        <v>#REF!</v>
      </c>
      <c r="E21" s="122" t="e">
        <f>'7.1. sz. mell'!E21+#REF!+#REF!+#REF!+#REF!+#REF!</f>
        <v>#REF!</v>
      </c>
    </row>
    <row r="22" spans="1:5" s="194" customFormat="1" ht="12" customHeight="1" thickBot="1" x14ac:dyDescent="0.25">
      <c r="A22" s="240" t="s">
        <v>276</v>
      </c>
      <c r="B22" s="9" t="s">
        <v>612</v>
      </c>
      <c r="C22" s="122" t="e">
        <f>'7.1. sz. mell'!C22+#REF!+#REF!+#REF!+#REF!+#REF!</f>
        <v>#REF!</v>
      </c>
      <c r="D22" s="122" t="e">
        <f>'7.1. sz. mell'!D22+#REF!+#REF!+#REF!+#REF!+#REF!</f>
        <v>#REF!</v>
      </c>
      <c r="E22" s="122" t="e">
        <f>'7.1. sz. mell'!E22+#REF!+#REF!+#REF!+#REF!+#REF!</f>
        <v>#REF!</v>
      </c>
    </row>
    <row r="23" spans="1:5" s="194" customFormat="1" ht="12" customHeight="1" thickBot="1" x14ac:dyDescent="0.25">
      <c r="A23" s="240" t="s">
        <v>277</v>
      </c>
      <c r="B23" s="9" t="s">
        <v>613</v>
      </c>
      <c r="C23" s="122" t="e">
        <f>'7.1. sz. mell'!C23+#REF!+#REF!+#REF!+#REF!+#REF!</f>
        <v>#REF!</v>
      </c>
      <c r="D23" s="122" t="e">
        <f>'7.1. sz. mell'!D23+#REF!+#REF!+#REF!+#REF!+#REF!</f>
        <v>#REF!</v>
      </c>
      <c r="E23" s="122" t="e">
        <f>'7.1. sz. mell'!E23+#REF!+#REF!+#REF!+#REF!+#REF!</f>
        <v>#REF!</v>
      </c>
    </row>
    <row r="24" spans="1:5" s="194" customFormat="1" ht="12" customHeight="1" thickBot="1" x14ac:dyDescent="0.25">
      <c r="A24" s="244" t="s">
        <v>184</v>
      </c>
      <c r="B24" s="81" t="s">
        <v>234</v>
      </c>
      <c r="C24" s="122" t="e">
        <f>'7.1. sz. mell'!C24+#REF!+#REF!+#REF!+#REF!+#REF!</f>
        <v>#REF!</v>
      </c>
      <c r="D24" s="122" t="e">
        <f>'7.1. sz. mell'!D24+#REF!+#REF!+#REF!+#REF!+#REF!</f>
        <v>#REF!</v>
      </c>
      <c r="E24" s="122" t="e">
        <f>'7.1. sz. mell'!E24+#REF!+#REF!+#REF!+#REF!+#REF!</f>
        <v>#REF!</v>
      </c>
    </row>
    <row r="25" spans="1:5" s="194" customFormat="1" ht="21.75" thickBot="1" x14ac:dyDescent="0.25">
      <c r="A25" s="244" t="s">
        <v>185</v>
      </c>
      <c r="B25" s="81" t="s">
        <v>614</v>
      </c>
      <c r="C25" s="122" t="e">
        <f>'7.1. sz. mell'!C25+#REF!+#REF!+#REF!+#REF!+#REF!</f>
        <v>#REF!</v>
      </c>
      <c r="D25" s="122" t="e">
        <f>'7.1. sz. mell'!D25+#REF!+#REF!+#REF!+#REF!+#REF!</f>
        <v>#REF!</v>
      </c>
      <c r="E25" s="122" t="e">
        <f>'7.1. sz. mell'!E25+#REF!+#REF!+#REF!+#REF!+#REF!</f>
        <v>#REF!</v>
      </c>
    </row>
    <row r="26" spans="1:5" s="194" customFormat="1" ht="12" customHeight="1" thickBot="1" x14ac:dyDescent="0.25">
      <c r="A26" s="247" t="s">
        <v>247</v>
      </c>
      <c r="B26" s="248" t="s">
        <v>611</v>
      </c>
      <c r="C26" s="122" t="e">
        <f>'7.1. sz. mell'!C26+#REF!+#REF!+#REF!+#REF!+#REF!</f>
        <v>#REF!</v>
      </c>
      <c r="D26" s="122" t="e">
        <f>'7.1. sz. mell'!D26+#REF!+#REF!+#REF!+#REF!+#REF!</f>
        <v>#REF!</v>
      </c>
      <c r="E26" s="122" t="e">
        <f>'7.1. sz. mell'!E26+#REF!+#REF!+#REF!+#REF!+#REF!</f>
        <v>#REF!</v>
      </c>
    </row>
    <row r="27" spans="1:5" s="194" customFormat="1" ht="12" customHeight="1" thickBot="1" x14ac:dyDescent="0.25">
      <c r="A27" s="247" t="s">
        <v>248</v>
      </c>
      <c r="B27" s="250" t="s">
        <v>615</v>
      </c>
      <c r="C27" s="122" t="e">
        <f>'7.1. sz. mell'!C27+#REF!+#REF!+#REF!+#REF!+#REF!</f>
        <v>#REF!</v>
      </c>
      <c r="D27" s="122" t="e">
        <f>'7.1. sz. mell'!D27+#REF!+#REF!+#REF!+#REF!+#REF!</f>
        <v>#REF!</v>
      </c>
      <c r="E27" s="122" t="e">
        <f>'7.1. sz. mell'!E27+#REF!+#REF!+#REF!+#REF!+#REF!</f>
        <v>#REF!</v>
      </c>
    </row>
    <row r="28" spans="1:5" s="194" customFormat="1" ht="12" customHeight="1" thickBot="1" x14ac:dyDescent="0.25">
      <c r="A28" s="240" t="s">
        <v>402</v>
      </c>
      <c r="B28" s="252" t="s">
        <v>616</v>
      </c>
      <c r="C28" s="122" t="e">
        <f>'7.1. sz. mell'!C28+#REF!+#REF!+#REF!+#REF!+#REF!</f>
        <v>#REF!</v>
      </c>
      <c r="D28" s="122" t="e">
        <f>'7.1. sz. mell'!D28+#REF!+#REF!+#REF!+#REF!+#REF!</f>
        <v>#REF!</v>
      </c>
      <c r="E28" s="122" t="e">
        <f>'7.1. sz. mell'!E28+#REF!+#REF!+#REF!+#REF!+#REF!</f>
        <v>#REF!</v>
      </c>
    </row>
    <row r="29" spans="1:5" s="194" customFormat="1" ht="12" customHeight="1" thickBot="1" x14ac:dyDescent="0.25">
      <c r="A29" s="244" t="s">
        <v>186</v>
      </c>
      <c r="B29" s="81" t="s">
        <v>617</v>
      </c>
      <c r="C29" s="122" t="e">
        <f>'7.1. sz. mell'!C29+#REF!+#REF!+#REF!+#REF!+#REF!</f>
        <v>#REF!</v>
      </c>
      <c r="D29" s="122" t="e">
        <f>'7.1. sz. mell'!D29+#REF!+#REF!+#REF!+#REF!+#REF!</f>
        <v>#REF!</v>
      </c>
      <c r="E29" s="122" t="e">
        <f>'7.1. sz. mell'!E29+#REF!+#REF!+#REF!+#REF!+#REF!</f>
        <v>#REF!</v>
      </c>
    </row>
    <row r="30" spans="1:5" s="194" customFormat="1" ht="12" customHeight="1" thickBot="1" x14ac:dyDescent="0.25">
      <c r="A30" s="247" t="s">
        <v>249</v>
      </c>
      <c r="B30" s="248" t="s">
        <v>426</v>
      </c>
      <c r="C30" s="122" t="e">
        <f>'7.1. sz. mell'!C30+#REF!+#REF!+#REF!+#REF!+#REF!</f>
        <v>#REF!</v>
      </c>
      <c r="D30" s="122" t="e">
        <f>'7.1. sz. mell'!D30+#REF!+#REF!+#REF!+#REF!+#REF!</f>
        <v>#REF!</v>
      </c>
      <c r="E30" s="122" t="e">
        <f>'7.1. sz. mell'!E30+#REF!+#REF!+#REF!+#REF!+#REF!</f>
        <v>#REF!</v>
      </c>
    </row>
    <row r="31" spans="1:5" s="194" customFormat="1" ht="12" customHeight="1" thickBot="1" x14ac:dyDescent="0.25">
      <c r="A31" s="247" t="s">
        <v>250</v>
      </c>
      <c r="B31" s="250" t="s">
        <v>169</v>
      </c>
      <c r="C31" s="122" t="e">
        <f>'7.1. sz. mell'!C31+#REF!+#REF!+#REF!+#REF!+#REF!</f>
        <v>#REF!</v>
      </c>
      <c r="D31" s="122" t="e">
        <f>'7.1. sz. mell'!D31+#REF!+#REF!+#REF!+#REF!+#REF!</f>
        <v>#REF!</v>
      </c>
      <c r="E31" s="122" t="e">
        <f>'7.1. sz. mell'!E31+#REF!+#REF!+#REF!+#REF!+#REF!</f>
        <v>#REF!</v>
      </c>
    </row>
    <row r="32" spans="1:5" s="194" customFormat="1" ht="12" customHeight="1" thickBot="1" x14ac:dyDescent="0.25">
      <c r="A32" s="240" t="s">
        <v>251</v>
      </c>
      <c r="B32" s="255" t="s">
        <v>428</v>
      </c>
      <c r="C32" s="122" t="e">
        <f>'7.1. sz. mell'!C32+#REF!+#REF!+#REF!+#REF!+#REF!</f>
        <v>#REF!</v>
      </c>
      <c r="D32" s="122" t="e">
        <f>'7.1. sz. mell'!D32+#REF!+#REF!+#REF!+#REF!+#REF!</f>
        <v>#REF!</v>
      </c>
      <c r="E32" s="122" t="e">
        <f>'7.1. sz. mell'!E32+#REF!+#REF!+#REF!+#REF!+#REF!</f>
        <v>#REF!</v>
      </c>
    </row>
    <row r="33" spans="1:6" s="194" customFormat="1" ht="12" customHeight="1" thickBot="1" x14ac:dyDescent="0.25">
      <c r="A33" s="244" t="s">
        <v>189</v>
      </c>
      <c r="B33" s="81" t="s">
        <v>556</v>
      </c>
      <c r="C33" s="122" t="e">
        <f>'7.1. sz. mell'!C33+#REF!+#REF!+#REF!+#REF!+#REF!</f>
        <v>#REF!</v>
      </c>
      <c r="D33" s="122" t="e">
        <f>'7.1. sz. mell'!D33+#REF!+#REF!+#REF!+#REF!+#REF!</f>
        <v>#REF!</v>
      </c>
      <c r="E33" s="122" t="e">
        <f>'7.1. sz. mell'!E33+#REF!+#REF!+#REF!+#REF!+#REF!</f>
        <v>#REF!</v>
      </c>
    </row>
    <row r="34" spans="1:6" s="192" customFormat="1" ht="12" customHeight="1" thickBot="1" x14ac:dyDescent="0.25">
      <c r="A34" s="244" t="s">
        <v>190</v>
      </c>
      <c r="B34" s="81" t="s">
        <v>618</v>
      </c>
      <c r="C34" s="122" t="e">
        <f>'7.1. sz. mell'!C34+#REF!+#REF!+#REF!+#REF!+#REF!</f>
        <v>#REF!</v>
      </c>
      <c r="D34" s="122" t="e">
        <f>'7.1. sz. mell'!D34+#REF!+#REF!+#REF!+#REF!+#REF!</f>
        <v>#REF!</v>
      </c>
      <c r="E34" s="122" t="e">
        <f>'7.1. sz. mell'!E34+#REF!+#REF!+#REF!+#REF!+#REF!</f>
        <v>#REF!</v>
      </c>
    </row>
    <row r="35" spans="1:6" s="192" customFormat="1" ht="12" customHeight="1" thickBot="1" x14ac:dyDescent="0.25">
      <c r="A35" s="186" t="s">
        <v>191</v>
      </c>
      <c r="B35" s="81" t="s">
        <v>619</v>
      </c>
      <c r="C35" s="122" t="e">
        <f>'7.1. sz. mell'!C35+#REF!+#REF!+#REF!+#REF!+#REF!</f>
        <v>#REF!</v>
      </c>
      <c r="D35" s="122" t="e">
        <f>'7.1. sz. mell'!D35+#REF!+#REF!+#REF!+#REF!+#REF!</f>
        <v>#REF!</v>
      </c>
      <c r="E35" s="122" t="e">
        <f>'7.1. sz. mell'!E35+#REF!+#REF!+#REF!+#REF!+#REF!</f>
        <v>#REF!</v>
      </c>
    </row>
    <row r="36" spans="1:6" s="192" customFormat="1" ht="12" customHeight="1" thickBot="1" x14ac:dyDescent="0.25">
      <c r="A36" s="802" t="s">
        <v>192</v>
      </c>
      <c r="B36" s="81" t="s">
        <v>620</v>
      </c>
      <c r="C36" s="122" t="e">
        <f>'7.1. sz. mell'!C36+#REF!+#REF!+#REF!+#REF!+#REF!</f>
        <v>#REF!</v>
      </c>
      <c r="D36" s="122" t="e">
        <f>'7.1. sz. mell'!D36+#REF!+#REF!+#REF!+#REF!+#REF!</f>
        <v>#REF!</v>
      </c>
      <c r="E36" s="122" t="e">
        <f>'7.1. sz. mell'!E36+#REF!+#REF!+#REF!+#REF!+#REF!</f>
        <v>#REF!</v>
      </c>
    </row>
    <row r="37" spans="1:6" s="192" customFormat="1" ht="12" customHeight="1" thickBot="1" x14ac:dyDescent="0.25">
      <c r="A37" s="247" t="s">
        <v>621</v>
      </c>
      <c r="B37" s="248" t="s">
        <v>117</v>
      </c>
      <c r="C37" s="122" t="e">
        <f>'7.1. sz. mell'!C37+#REF!+#REF!+#REF!+#REF!+#REF!</f>
        <v>#REF!</v>
      </c>
      <c r="D37" s="122" t="e">
        <f>'7.1. sz. mell'!D37+#REF!+#REF!+#REF!+#REF!+#REF!</f>
        <v>#REF!</v>
      </c>
      <c r="E37" s="122" t="e">
        <f>'7.1. sz. mell'!E37+#REF!+#REF!+#REF!+#REF!+#REF!</f>
        <v>#REF!</v>
      </c>
    </row>
    <row r="38" spans="1:6" s="194" customFormat="1" ht="12" customHeight="1" thickBot="1" x14ac:dyDescent="0.25">
      <c r="A38" s="247" t="s">
        <v>622</v>
      </c>
      <c r="B38" s="250" t="s">
        <v>359</v>
      </c>
      <c r="C38" s="122" t="e">
        <f>'7.1. sz. mell'!C38+#REF!+#REF!+#REF!+#REF!+#REF!</f>
        <v>#REF!</v>
      </c>
      <c r="D38" s="122" t="e">
        <f>'7.1. sz. mell'!D38+#REF!+#REF!+#REF!+#REF!+#REF!</f>
        <v>#REF!</v>
      </c>
      <c r="E38" s="122" t="e">
        <f>'7.1. sz. mell'!E38+#REF!+#REF!+#REF!+#REF!+#REF!</f>
        <v>#REF!</v>
      </c>
    </row>
    <row r="39" spans="1:6" s="194" customFormat="1" ht="12" customHeight="1" thickBot="1" x14ac:dyDescent="0.25">
      <c r="A39" s="240" t="s">
        <v>623</v>
      </c>
      <c r="B39" s="255" t="s">
        <v>624</v>
      </c>
      <c r="C39" s="122" t="e">
        <f>'7.1. sz. mell'!C39+#REF!+#REF!+#REF!+#REF!+#REF!</f>
        <v>#REF!</v>
      </c>
      <c r="D39" s="122" t="e">
        <f>'7.1. sz. mell'!D39+#REF!+#REF!+#REF!+#REF!+#REF!</f>
        <v>#REF!</v>
      </c>
      <c r="E39" s="122" t="e">
        <f>'7.1. sz. mell'!E39+#REF!+#REF!+#REF!+#REF!+#REF!</f>
        <v>#REF!</v>
      </c>
      <c r="F39" s="811"/>
    </row>
    <row r="40" spans="1:6" s="194" customFormat="1" ht="15" customHeight="1" thickBot="1" x14ac:dyDescent="0.25">
      <c r="A40" s="802" t="s">
        <v>193</v>
      </c>
      <c r="B40" s="257" t="s">
        <v>625</v>
      </c>
      <c r="C40" s="122" t="e">
        <f>'7.1. sz. mell'!C40+#REF!+#REF!+#REF!+#REF!+#REF!</f>
        <v>#REF!</v>
      </c>
      <c r="D40" s="122" t="e">
        <f>'7.1. sz. mell'!D40+#REF!+#REF!+#REF!+#REF!+#REF!</f>
        <v>#REF!</v>
      </c>
      <c r="E40" s="122" t="e">
        <f>'7.1. sz. mell'!E40+#REF!+#REF!+#REF!+#REF!+#REF!</f>
        <v>#REF!</v>
      </c>
      <c r="F40" s="811"/>
    </row>
    <row r="41" spans="1:6" s="194" customFormat="1" ht="15" customHeight="1" x14ac:dyDescent="0.2">
      <c r="A41" s="204"/>
      <c r="B41" s="205"/>
      <c r="C41" s="206"/>
      <c r="D41" s="206"/>
      <c r="E41" s="206"/>
    </row>
    <row r="42" spans="1:6" ht="13.5" thickBot="1" x14ac:dyDescent="0.25">
      <c r="A42" s="207"/>
      <c r="B42" s="208"/>
      <c r="C42" s="209"/>
      <c r="D42" s="209"/>
      <c r="E42" s="209"/>
    </row>
    <row r="43" spans="1:6" s="190" customFormat="1" ht="16.5" customHeight="1" thickBot="1" x14ac:dyDescent="0.25">
      <c r="A43" s="1133" t="s">
        <v>102</v>
      </c>
      <c r="B43" s="1134"/>
      <c r="C43" s="1134"/>
      <c r="D43" s="1134"/>
      <c r="E43" s="1135"/>
    </row>
    <row r="44" spans="1:6" s="212" customFormat="1" ht="12" customHeight="1" thickBot="1" x14ac:dyDescent="0.25">
      <c r="A44" s="244" t="s">
        <v>180</v>
      </c>
      <c r="B44" s="81" t="s">
        <v>626</v>
      </c>
      <c r="C44" s="122" t="e">
        <f>'7.1. sz. mell'!C44+#REF!+#REF!+#REF!+#REF!+#REF!</f>
        <v>#REF!</v>
      </c>
      <c r="D44" s="122" t="e">
        <f>'7.1. sz. mell'!D44+#REF!+#REF!+#REF!+#REF!+#REF!</f>
        <v>#REF!</v>
      </c>
      <c r="E44" s="122" t="e">
        <f>'7.1. sz. mell'!E44+#REF!+#REF!+#REF!+#REF!+#REF!</f>
        <v>#REF!</v>
      </c>
    </row>
    <row r="45" spans="1:6" ht="12" customHeight="1" thickBot="1" x14ac:dyDescent="0.25">
      <c r="A45" s="240" t="s">
        <v>260</v>
      </c>
      <c r="B45" s="11" t="s">
        <v>261</v>
      </c>
      <c r="C45" s="122" t="e">
        <f>'7.1. sz. mell'!C45+#REF!+#REF!+#REF!+#REF!+#REF!</f>
        <v>#REF!</v>
      </c>
      <c r="D45" s="122" t="e">
        <f>'7.1. sz. mell'!D45+#REF!+#REF!+#REF!+#REF!+#REF!</f>
        <v>#REF!</v>
      </c>
      <c r="E45" s="122" t="e">
        <f>'7.1. sz. mell'!E45+#REF!+#REF!+#REF!+#REF!+#REF!</f>
        <v>#REF!</v>
      </c>
    </row>
    <row r="46" spans="1:6" ht="12" customHeight="1" thickBot="1" x14ac:dyDescent="0.25">
      <c r="A46" s="240" t="s">
        <v>262</v>
      </c>
      <c r="B46" s="9" t="s">
        <v>360</v>
      </c>
      <c r="C46" s="122" t="e">
        <f>'7.1. sz. mell'!C46+#REF!+#REF!+#REF!+#REF!+#REF!</f>
        <v>#REF!</v>
      </c>
      <c r="D46" s="122" t="e">
        <f>'7.1. sz. mell'!D46+#REF!+#REF!+#REF!+#REF!+#REF!</f>
        <v>#REF!</v>
      </c>
      <c r="E46" s="122" t="e">
        <f>'7.1. sz. mell'!E46+#REF!+#REF!+#REF!+#REF!+#REF!</f>
        <v>#REF!</v>
      </c>
    </row>
    <row r="47" spans="1:6" ht="12" customHeight="1" thickBot="1" x14ac:dyDescent="0.25">
      <c r="A47" s="240" t="s">
        <v>263</v>
      </c>
      <c r="B47" s="9" t="s">
        <v>264</v>
      </c>
      <c r="C47" s="122" t="e">
        <f>'7.1. sz. mell'!C47+#REF!+#REF!+#REF!+#REF!+#REF!</f>
        <v>#REF!</v>
      </c>
      <c r="D47" s="122" t="e">
        <f>'7.1. sz. mell'!D47+#REF!+#REF!+#REF!+#REF!+#REF!</f>
        <v>#REF!</v>
      </c>
      <c r="E47" s="122" t="e">
        <f>'7.1. sz. mell'!E47+#REF!+#REF!+#REF!+#REF!+#REF!</f>
        <v>#REF!</v>
      </c>
    </row>
    <row r="48" spans="1:6" ht="12" customHeight="1" thickBot="1" x14ac:dyDescent="0.25">
      <c r="A48" s="240" t="s">
        <v>265</v>
      </c>
      <c r="B48" s="9" t="s">
        <v>361</v>
      </c>
      <c r="C48" s="122" t="e">
        <f>'7.1. sz. mell'!C48+#REF!+#REF!+#REF!+#REF!+#REF!</f>
        <v>#REF!</v>
      </c>
      <c r="D48" s="122" t="e">
        <f>'7.1. sz. mell'!D48+#REF!+#REF!+#REF!+#REF!+#REF!</f>
        <v>#REF!</v>
      </c>
      <c r="E48" s="122" t="e">
        <f>'7.1. sz. mell'!E48+#REF!+#REF!+#REF!+#REF!+#REF!</f>
        <v>#REF!</v>
      </c>
    </row>
    <row r="49" spans="1:5" ht="12" customHeight="1" thickBot="1" x14ac:dyDescent="0.25">
      <c r="A49" s="240" t="s">
        <v>379</v>
      </c>
      <c r="B49" s="9" t="s">
        <v>362</v>
      </c>
      <c r="C49" s="122" t="e">
        <f>'7.1. sz. mell'!C49+#REF!+#REF!+#REF!+#REF!+#REF!</f>
        <v>#REF!</v>
      </c>
      <c r="D49" s="122" t="e">
        <f>'7.1. sz. mell'!D49+#REF!+#REF!+#REF!+#REF!+#REF!</f>
        <v>#REF!</v>
      </c>
      <c r="E49" s="122" t="e">
        <f>'7.1. sz. mell'!E49+#REF!+#REF!+#REF!+#REF!+#REF!</f>
        <v>#REF!</v>
      </c>
    </row>
    <row r="50" spans="1:5" ht="12" customHeight="1" thickBot="1" x14ac:dyDescent="0.25">
      <c r="A50" s="244" t="s">
        <v>183</v>
      </c>
      <c r="B50" s="81" t="s">
        <v>627</v>
      </c>
      <c r="C50" s="122" t="e">
        <f>'7.1. sz. mell'!C50+#REF!+#REF!+#REF!+#REF!+#REF!</f>
        <v>#REF!</v>
      </c>
      <c r="D50" s="122" t="e">
        <f>'7.1. sz. mell'!D50+#REF!+#REF!+#REF!+#REF!+#REF!</f>
        <v>#REF!</v>
      </c>
      <c r="E50" s="122" t="e">
        <f>'7.1. sz. mell'!E50+#REF!+#REF!+#REF!+#REF!+#REF!</f>
        <v>#REF!</v>
      </c>
    </row>
    <row r="51" spans="1:5" s="212" customFormat="1" ht="12" customHeight="1" thickBot="1" x14ac:dyDescent="0.25">
      <c r="A51" s="240" t="s">
        <v>274</v>
      </c>
      <c r="B51" s="11" t="s">
        <v>114</v>
      </c>
      <c r="C51" s="122" t="e">
        <f>'7.1. sz. mell'!C51+#REF!+#REF!+#REF!+#REF!+#REF!</f>
        <v>#REF!</v>
      </c>
      <c r="D51" s="122" t="e">
        <f>'7.1. sz. mell'!D51+#REF!+#REF!+#REF!+#REF!+#REF!</f>
        <v>#REF!</v>
      </c>
      <c r="E51" s="122" t="e">
        <f>'7.1. sz. mell'!E51+#REF!+#REF!+#REF!+#REF!+#REF!</f>
        <v>#REF!</v>
      </c>
    </row>
    <row r="52" spans="1:5" ht="12" customHeight="1" thickBot="1" x14ac:dyDescent="0.25">
      <c r="A52" s="240" t="s">
        <v>275</v>
      </c>
      <c r="B52" s="9" t="s">
        <v>177</v>
      </c>
      <c r="C52" s="122" t="e">
        <f>'7.1. sz. mell'!C52+#REF!+#REF!+#REF!+#REF!+#REF!</f>
        <v>#REF!</v>
      </c>
      <c r="D52" s="122" t="e">
        <f>'7.1. sz. mell'!D52+#REF!+#REF!+#REF!+#REF!+#REF!</f>
        <v>#REF!</v>
      </c>
      <c r="E52" s="122" t="e">
        <f>'7.1. sz. mell'!E52+#REF!+#REF!+#REF!+#REF!+#REF!</f>
        <v>#REF!</v>
      </c>
    </row>
    <row r="53" spans="1:5" ht="12" customHeight="1" thickBot="1" x14ac:dyDescent="0.25">
      <c r="A53" s="240" t="s">
        <v>276</v>
      </c>
      <c r="B53" s="9" t="s">
        <v>628</v>
      </c>
      <c r="C53" s="122" t="e">
        <f>'7.1. sz. mell'!C53+#REF!+#REF!+#REF!+#REF!+#REF!</f>
        <v>#REF!</v>
      </c>
      <c r="D53" s="122" t="e">
        <f>'7.1. sz. mell'!D53+#REF!+#REF!+#REF!+#REF!+#REF!</f>
        <v>#REF!</v>
      </c>
      <c r="E53" s="122" t="e">
        <f>'7.1. sz. mell'!E53+#REF!+#REF!+#REF!+#REF!+#REF!</f>
        <v>#REF!</v>
      </c>
    </row>
    <row r="54" spans="1:5" ht="23.25" thickBot="1" x14ac:dyDescent="0.25">
      <c r="A54" s="240" t="s">
        <v>277</v>
      </c>
      <c r="B54" s="9" t="s">
        <v>629</v>
      </c>
      <c r="C54" s="122" t="e">
        <f>'7.1. sz. mell'!C54+#REF!+#REF!+#REF!+#REF!+#REF!</f>
        <v>#REF!</v>
      </c>
      <c r="D54" s="122" t="e">
        <f>'7.1. sz. mell'!D54+#REF!+#REF!+#REF!+#REF!+#REF!</f>
        <v>#REF!</v>
      </c>
      <c r="E54" s="122" t="e">
        <f>'7.1. sz. mell'!E54+#REF!+#REF!+#REF!+#REF!+#REF!</f>
        <v>#REF!</v>
      </c>
    </row>
    <row r="55" spans="1:5" ht="12" customHeight="1" thickBot="1" x14ac:dyDescent="0.25">
      <c r="A55" s="244" t="s">
        <v>184</v>
      </c>
      <c r="B55" s="260" t="s">
        <v>630</v>
      </c>
      <c r="C55" s="122" t="e">
        <f>'7.1. sz. mell'!C55+#REF!+#REF!+#REF!+#REF!+#REF!</f>
        <v>#REF!</v>
      </c>
      <c r="D55" s="122" t="e">
        <f>'7.1. sz. mell'!D55+#REF!+#REF!+#REF!+#REF!+#REF!</f>
        <v>#REF!</v>
      </c>
      <c r="E55" s="122" t="e">
        <f>'7.1. sz. mell'!E55+#REF!+#REF!+#REF!+#REF!+#REF!</f>
        <v>#REF!</v>
      </c>
    </row>
    <row r="56" spans="1:5" ht="13.5" thickBot="1" x14ac:dyDescent="0.25">
      <c r="C56" s="262"/>
      <c r="D56" s="262"/>
      <c r="E56" s="262"/>
    </row>
    <row r="57" spans="1:5" ht="15" customHeight="1" thickBot="1" x14ac:dyDescent="0.25">
      <c r="A57" s="229" t="s">
        <v>694</v>
      </c>
      <c r="B57" s="230"/>
      <c r="C57" s="231">
        <v>44</v>
      </c>
      <c r="D57" s="231">
        <v>46</v>
      </c>
      <c r="E57" s="263">
        <v>44</v>
      </c>
    </row>
    <row r="58" spans="1:5" ht="14.25" customHeight="1" thickBot="1" x14ac:dyDescent="0.25">
      <c r="A58" s="229" t="s">
        <v>603</v>
      </c>
      <c r="B58" s="230"/>
      <c r="C58" s="231">
        <v>0</v>
      </c>
      <c r="D58" s="231">
        <v>0</v>
      </c>
      <c r="E58" s="263">
        <v>0</v>
      </c>
    </row>
  </sheetData>
  <mergeCells count="4">
    <mergeCell ref="B2:D2"/>
    <mergeCell ref="B3:D3"/>
    <mergeCell ref="A7:E7"/>
    <mergeCell ref="A43:E43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14</vt:i4>
      </vt:variant>
    </vt:vector>
  </HeadingPairs>
  <TitlesOfParts>
    <vt:vector size="43" baseType="lpstr">
      <vt:lpstr>1.sz.mell.</vt:lpstr>
      <vt:lpstr>2.1.sz.mell  </vt:lpstr>
      <vt:lpstr>2.2.sz.mell  </vt:lpstr>
      <vt:lpstr>3.1.sz.mell.</vt:lpstr>
      <vt:lpstr>3.2sz.mell. </vt:lpstr>
      <vt:lpstr>4.sz.mell.</vt:lpstr>
      <vt:lpstr>5. sz. mell.</vt:lpstr>
      <vt:lpstr>6. sz. mell</vt:lpstr>
      <vt:lpstr>számoló</vt:lpstr>
      <vt:lpstr>7.1. sz. mell</vt:lpstr>
      <vt:lpstr> 7.2.sz.mell.</vt:lpstr>
      <vt:lpstr>7.3. sz. mell.</vt:lpstr>
      <vt:lpstr>7.4. sz. mell.</vt:lpstr>
      <vt:lpstr>7.5. sz. mell.</vt:lpstr>
      <vt:lpstr>7.6. sz. mell. </vt:lpstr>
      <vt:lpstr>8. sz. mell</vt:lpstr>
      <vt:lpstr>1. tájékoztató tábla </vt:lpstr>
      <vt:lpstr>2. tájékoztató tábla</vt:lpstr>
      <vt:lpstr>3. tájékoztató tábla</vt:lpstr>
      <vt:lpstr>4. tájékoztató tábla </vt:lpstr>
      <vt:lpstr>5.1. tájékoztató tábla</vt:lpstr>
      <vt:lpstr>5.2. tájékoztató tábla</vt:lpstr>
      <vt:lpstr>5.3. tájékoztató tábla</vt:lpstr>
      <vt:lpstr>5.4. tájékoztató tábla</vt:lpstr>
      <vt:lpstr>6. tájékoztató tábla</vt:lpstr>
      <vt:lpstr>7. tájékoztató tábla</vt:lpstr>
      <vt:lpstr>8. tájékoztató tábla</vt:lpstr>
      <vt:lpstr>9. tájékoztató</vt:lpstr>
      <vt:lpstr>10. tájékoztató tábla </vt:lpstr>
      <vt:lpstr>'5.3. tájékoztató tábla'!_ftn1</vt:lpstr>
      <vt:lpstr>'5.3. tájékoztató tábla'!_ftnref1</vt:lpstr>
      <vt:lpstr>' 7.2.sz.mell.'!Nyomtatási_cím</vt:lpstr>
      <vt:lpstr>'5.1. tájékoztató tábla'!Nyomtatási_cím</vt:lpstr>
      <vt:lpstr>'6. sz. mell'!Nyomtatási_cím</vt:lpstr>
      <vt:lpstr>'7.1. sz. mell'!Nyomtatási_cím</vt:lpstr>
      <vt:lpstr>'7.3. sz. mell.'!Nyomtatási_cím</vt:lpstr>
      <vt:lpstr>'7.4. sz. mell.'!Nyomtatási_cím</vt:lpstr>
      <vt:lpstr>'7.5. sz. mell.'!Nyomtatási_cím</vt:lpstr>
      <vt:lpstr>'7.6. sz. mell. '!Nyomtatási_cím</vt:lpstr>
      <vt:lpstr>'1.sz.mell.'!Nyomtatási_terület</vt:lpstr>
      <vt:lpstr>'2.1.sz.mell  '!Nyomtatási_terület</vt:lpstr>
      <vt:lpstr>'5.1. tájékoztató tábla'!Nyomtatási_terület</vt:lpstr>
      <vt:lpstr>'9.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AZ 1997. ÉVI KÖLTSÉGVETÉSI BESZ.</dc:title>
  <dc:subject>TÁBLÁZATOK</dc:subject>
  <dc:creator>Erika</dc:creator>
  <cp:lastModifiedBy>Girus András</cp:lastModifiedBy>
  <cp:lastPrinted>2020-07-10T07:21:22Z</cp:lastPrinted>
  <dcterms:created xsi:type="dcterms:W3CDTF">2003-08-01T08:42:53Z</dcterms:created>
  <dcterms:modified xsi:type="dcterms:W3CDTF">2020-07-10T07:40:56Z</dcterms:modified>
</cp:coreProperties>
</file>